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10620" tabRatio="601" firstSheet="1" activeTab="3"/>
  </bookViews>
  <sheets>
    <sheet name="Plan2" sheetId="13" state="hidden" r:id="rId1"/>
    <sheet name="Fatores Zynamix=&gt;Delfleet" sheetId="18" r:id="rId2"/>
    <sheet name="Fatores Delfleet=&gt;Zynamix" sheetId="20" r:id="rId3"/>
    <sheet name="Conversão automática" sheetId="19" r:id="rId4"/>
    <sheet name="CONSTANTES" sheetId="11" state="hidden" r:id="rId5"/>
    <sheet name="TINTERS" sheetId="7" state="hidden" r:id="rId6"/>
    <sheet name="Plan1" sheetId="12" state="hidden" r:id="rId7"/>
    <sheet name="BINDERS" sheetId="4" state="hidden" r:id="rId8"/>
    <sheet name="ANCILLARES" sheetId="5" state="hidden" r:id="rId9"/>
    <sheet name="Delfleet formulas" sheetId="8" state="hidden" r:id="rId10"/>
    <sheet name="Delfleet costs" sheetId="9" state="hidden" r:id="rId11"/>
  </sheets>
  <definedNames>
    <definedName name="_xlnm._FilterDatabase" localSheetId="2" hidden="1">'Fatores Delfleet=&gt;Zynamix'!$A$8:$C$40</definedName>
    <definedName name="_xlnm._FilterDatabase" localSheetId="1" hidden="1">'Fatores Zynamix=&gt;Delfleet'!$A$8:$C$40</definedName>
  </definedNames>
  <calcPr calcId="125725"/>
</workbook>
</file>

<file path=xl/calcChain.xml><?xml version="1.0" encoding="utf-8"?>
<calcChain xmlns="http://schemas.openxmlformats.org/spreadsheetml/2006/main">
  <c r="C11" i="20"/>
  <c r="I10" s="1"/>
  <c r="H12" i="19"/>
  <c r="D12"/>
  <c r="H11"/>
  <c r="I9" i="20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6"/>
  <c r="C15"/>
  <c r="C14"/>
  <c r="C13"/>
  <c r="C10"/>
  <c r="C12"/>
  <c r="I8" s="1"/>
  <c r="C9"/>
  <c r="D11" i="19"/>
  <c r="I8" i="18"/>
  <c r="I11" s="1"/>
  <c r="I10"/>
  <c r="I9"/>
  <c r="F12"/>
  <c r="E45" i="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G7" i="8"/>
  <c r="H7" s="1"/>
  <c r="G61"/>
  <c r="G62"/>
  <c r="G63" s="1"/>
  <c r="F63"/>
  <c r="G20"/>
  <c r="H20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U4"/>
  <c r="AU5"/>
  <c r="AU6"/>
  <c r="AU8"/>
  <c r="AU9"/>
  <c r="AU10"/>
  <c r="AU11"/>
  <c r="AU12"/>
  <c r="AU13"/>
  <c r="AU14"/>
  <c r="AU15"/>
  <c r="AU16"/>
  <c r="AU17"/>
  <c r="AU18"/>
  <c r="AU19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S4"/>
  <c r="AS5"/>
  <c r="AS6"/>
  <c r="AS8"/>
  <c r="AS9"/>
  <c r="AS10"/>
  <c r="AS11"/>
  <c r="AS12"/>
  <c r="AS13"/>
  <c r="AS14"/>
  <c r="AS15"/>
  <c r="AS16"/>
  <c r="AS17"/>
  <c r="AS18"/>
  <c r="AS19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Q4"/>
  <c r="AQ5"/>
  <c r="AQ6"/>
  <c r="AQ8"/>
  <c r="AQ9"/>
  <c r="AQ10"/>
  <c r="AQ11"/>
  <c r="AQ12"/>
  <c r="AQ13"/>
  <c r="AQ14"/>
  <c r="AQ15"/>
  <c r="AQ16"/>
  <c r="AQ17"/>
  <c r="AQ18"/>
  <c r="AQ19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O4"/>
  <c r="AO5"/>
  <c r="AO6"/>
  <c r="AO8"/>
  <c r="AO9"/>
  <c r="AO10"/>
  <c r="AO11"/>
  <c r="AO12"/>
  <c r="AO13"/>
  <c r="AO14"/>
  <c r="AO15"/>
  <c r="AO16"/>
  <c r="AO17"/>
  <c r="AO18"/>
  <c r="AO19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M4"/>
  <c r="AM5"/>
  <c r="AM6"/>
  <c r="AM8"/>
  <c r="AM9"/>
  <c r="AM10"/>
  <c r="AM11"/>
  <c r="AM12"/>
  <c r="AM13"/>
  <c r="AM14"/>
  <c r="AM15"/>
  <c r="AM16"/>
  <c r="AM17"/>
  <c r="AM18"/>
  <c r="AM19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K4"/>
  <c r="AK5"/>
  <c r="AK6"/>
  <c r="AK8"/>
  <c r="AK9"/>
  <c r="AK10"/>
  <c r="AK11"/>
  <c r="AK12"/>
  <c r="AK13"/>
  <c r="AK14"/>
  <c r="AK15"/>
  <c r="AK16"/>
  <c r="AK17"/>
  <c r="AK18"/>
  <c r="AK19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I4"/>
  <c r="AI5"/>
  <c r="AI6"/>
  <c r="AI8"/>
  <c r="AI9"/>
  <c r="AI10"/>
  <c r="AI11"/>
  <c r="AI12"/>
  <c r="AI13"/>
  <c r="AI14"/>
  <c r="AI15"/>
  <c r="AI16"/>
  <c r="AI17"/>
  <c r="AI18"/>
  <c r="AI19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G4"/>
  <c r="AG5"/>
  <c r="AG6"/>
  <c r="AG8"/>
  <c r="AG9"/>
  <c r="AG10"/>
  <c r="AG11"/>
  <c r="AG12"/>
  <c r="AG13"/>
  <c r="AG14"/>
  <c r="AG15"/>
  <c r="AG16"/>
  <c r="AG17"/>
  <c r="AG18"/>
  <c r="AG19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E4"/>
  <c r="AE5"/>
  <c r="AE6"/>
  <c r="AE8"/>
  <c r="AE9"/>
  <c r="AE10"/>
  <c r="AE11"/>
  <c r="AE12"/>
  <c r="AE13"/>
  <c r="AE14"/>
  <c r="AE15"/>
  <c r="AE16"/>
  <c r="AE17"/>
  <c r="AE18"/>
  <c r="AE19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C4"/>
  <c r="AC5"/>
  <c r="AC6"/>
  <c r="AC8"/>
  <c r="AC9"/>
  <c r="AC10"/>
  <c r="AC11"/>
  <c r="AC12"/>
  <c r="AC13"/>
  <c r="AC14"/>
  <c r="AC15"/>
  <c r="AC16"/>
  <c r="AC17"/>
  <c r="AC18"/>
  <c r="AC19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A4"/>
  <c r="AA5"/>
  <c r="AA6"/>
  <c r="AA8"/>
  <c r="AA9"/>
  <c r="AA10"/>
  <c r="AA11"/>
  <c r="AA12"/>
  <c r="AA13"/>
  <c r="AA14"/>
  <c r="AA15"/>
  <c r="AA16"/>
  <c r="AA17"/>
  <c r="AA18"/>
  <c r="AA19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Y4"/>
  <c r="Y5"/>
  <c r="Y6"/>
  <c r="Y8"/>
  <c r="Y9"/>
  <c r="Y10"/>
  <c r="Y11"/>
  <c r="Y12"/>
  <c r="Y13"/>
  <c r="Y14"/>
  <c r="Y15"/>
  <c r="Y16"/>
  <c r="Y17"/>
  <c r="Y18"/>
  <c r="Y19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W4"/>
  <c r="W5"/>
  <c r="W6"/>
  <c r="W8"/>
  <c r="W9"/>
  <c r="W10"/>
  <c r="W11"/>
  <c r="W12"/>
  <c r="W13"/>
  <c r="W14"/>
  <c r="W15"/>
  <c r="W16"/>
  <c r="W17"/>
  <c r="W18"/>
  <c r="W19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U4"/>
  <c r="U5"/>
  <c r="U6"/>
  <c r="U8"/>
  <c r="U9"/>
  <c r="U10"/>
  <c r="U11"/>
  <c r="U12"/>
  <c r="U13"/>
  <c r="U14"/>
  <c r="U15"/>
  <c r="U16"/>
  <c r="U17"/>
  <c r="U18"/>
  <c r="U19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S4"/>
  <c r="S5"/>
  <c r="S6"/>
  <c r="S8"/>
  <c r="S9"/>
  <c r="S10"/>
  <c r="S11"/>
  <c r="S12"/>
  <c r="S13"/>
  <c r="S14"/>
  <c r="S15"/>
  <c r="S16"/>
  <c r="S17"/>
  <c r="S18"/>
  <c r="S19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Q4"/>
  <c r="Q5"/>
  <c r="Q6"/>
  <c r="Q8"/>
  <c r="Q9"/>
  <c r="Q10"/>
  <c r="Q11"/>
  <c r="Q12"/>
  <c r="Q13"/>
  <c r="Q14"/>
  <c r="Q15"/>
  <c r="Q16"/>
  <c r="Q17"/>
  <c r="Q18"/>
  <c r="Q19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O4"/>
  <c r="O5"/>
  <c r="O6"/>
  <c r="O8"/>
  <c r="O9"/>
  <c r="O10"/>
  <c r="O11"/>
  <c r="O12"/>
  <c r="O13"/>
  <c r="O14"/>
  <c r="O15"/>
  <c r="O16"/>
  <c r="O17"/>
  <c r="O18"/>
  <c r="O19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M4"/>
  <c r="M5"/>
  <c r="M6"/>
  <c r="M8"/>
  <c r="M9"/>
  <c r="M10"/>
  <c r="M11"/>
  <c r="M12"/>
  <c r="M13"/>
  <c r="M14"/>
  <c r="M15"/>
  <c r="M16"/>
  <c r="M17"/>
  <c r="M18"/>
  <c r="M19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K4"/>
  <c r="K5"/>
  <c r="K6"/>
  <c r="K8"/>
  <c r="K9"/>
  <c r="K10"/>
  <c r="K11"/>
  <c r="K12"/>
  <c r="K13"/>
  <c r="K14"/>
  <c r="K15"/>
  <c r="K16"/>
  <c r="K17"/>
  <c r="K18"/>
  <c r="K19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I4"/>
  <c r="I5"/>
  <c r="I6"/>
  <c r="I8"/>
  <c r="I9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G4"/>
  <c r="G5"/>
  <c r="G6"/>
  <c r="G8"/>
  <c r="G9"/>
  <c r="G10"/>
  <c r="G11"/>
  <c r="G40" s="1"/>
  <c r="G41" s="1"/>
  <c r="G43" s="1"/>
  <c r="G12"/>
  <c r="G13"/>
  <c r="G14"/>
  <c r="G15"/>
  <c r="G16"/>
  <c r="G17"/>
  <c r="G18"/>
  <c r="G19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F40"/>
  <c r="H40" l="1"/>
  <c r="H41" s="1"/>
  <c r="H43" s="1"/>
  <c r="I7"/>
  <c r="J7" s="1"/>
  <c r="I11" i="20"/>
  <c r="G46" i="8"/>
  <c r="G49"/>
  <c r="K7" l="1"/>
  <c r="J40"/>
  <c r="J41" s="1"/>
  <c r="J43" s="1"/>
  <c r="H49"/>
  <c r="H46"/>
  <c r="I40"/>
  <c r="I41" s="1"/>
  <c r="I43" s="1"/>
  <c r="L7" l="1"/>
  <c r="K40"/>
  <c r="K41" s="1"/>
  <c r="K43" s="1"/>
  <c r="J49"/>
  <c r="J46"/>
  <c r="I49"/>
  <c r="I46"/>
  <c r="M7" l="1"/>
  <c r="L40"/>
  <c r="L41" s="1"/>
  <c r="L43" s="1"/>
  <c r="K49"/>
  <c r="K46"/>
  <c r="M40" l="1"/>
  <c r="M41" s="1"/>
  <c r="M43" s="1"/>
  <c r="N7"/>
  <c r="L46"/>
  <c r="L49"/>
  <c r="M49" l="1"/>
  <c r="M46"/>
  <c r="N40"/>
  <c r="N41" s="1"/>
  <c r="N43" s="1"/>
  <c r="O7"/>
  <c r="N46" l="1"/>
  <c r="N47" s="1"/>
  <c r="N49"/>
  <c r="P7"/>
  <c r="O40"/>
  <c r="O41" s="1"/>
  <c r="O43" s="1"/>
  <c r="P40" l="1"/>
  <c r="P41" s="1"/>
  <c r="P43" s="1"/>
  <c r="Q7"/>
  <c r="N55"/>
  <c r="N52"/>
  <c r="O49"/>
  <c r="O46"/>
  <c r="P49" l="1"/>
  <c r="P46"/>
  <c r="Q40"/>
  <c r="Q41" s="1"/>
  <c r="Q43" s="1"/>
  <c r="R7"/>
  <c r="Q46" l="1"/>
  <c r="Q49"/>
  <c r="R40"/>
  <c r="R41" s="1"/>
  <c r="R43" s="1"/>
  <c r="S7"/>
  <c r="R49" l="1"/>
  <c r="R46"/>
  <c r="S40"/>
  <c r="S41" s="1"/>
  <c r="S43" s="1"/>
  <c r="T7"/>
  <c r="S49" l="1"/>
  <c r="S46"/>
  <c r="T40"/>
  <c r="T41" s="1"/>
  <c r="T43" s="1"/>
  <c r="U7"/>
  <c r="T49" l="1"/>
  <c r="T46"/>
  <c r="V7"/>
  <c r="U40"/>
  <c r="U41" s="1"/>
  <c r="U43" s="1"/>
  <c r="V40" l="1"/>
  <c r="V41" s="1"/>
  <c r="V43" s="1"/>
  <c r="W7"/>
  <c r="U49"/>
  <c r="U46"/>
  <c r="V49" l="1"/>
  <c r="V46"/>
  <c r="X7"/>
  <c r="W40"/>
  <c r="W41" s="1"/>
  <c r="W43" s="1"/>
  <c r="X40" l="1"/>
  <c r="X41" s="1"/>
  <c r="X43" s="1"/>
  <c r="Y7"/>
  <c r="W46"/>
  <c r="W49"/>
  <c r="X46" l="1"/>
  <c r="X49"/>
  <c r="Z7"/>
  <c r="Y40"/>
  <c r="Y41" s="1"/>
  <c r="Y43" s="1"/>
  <c r="Z40" l="1"/>
  <c r="Z41" s="1"/>
  <c r="Z43" s="1"/>
  <c r="AA7"/>
  <c r="Y49"/>
  <c r="Y46"/>
  <c r="Z49" l="1"/>
  <c r="Z46"/>
  <c r="AB7"/>
  <c r="AA40"/>
  <c r="AA41" s="1"/>
  <c r="AA43" s="1"/>
  <c r="AC7" l="1"/>
  <c r="AB40"/>
  <c r="AB41" s="1"/>
  <c r="AB43" s="1"/>
  <c r="AA46"/>
  <c r="AA49"/>
  <c r="AC40" l="1"/>
  <c r="AC41" s="1"/>
  <c r="AC43" s="1"/>
  <c r="AD7"/>
  <c r="AB46"/>
  <c r="AB49"/>
  <c r="AC49" l="1"/>
  <c r="AC46"/>
  <c r="AE7"/>
  <c r="AD40"/>
  <c r="AD41" s="1"/>
  <c r="AD43" s="1"/>
  <c r="AF7" l="1"/>
  <c r="AE40"/>
  <c r="AE41" s="1"/>
  <c r="AE43" s="1"/>
  <c r="AD49"/>
  <c r="AD46"/>
  <c r="AF40" l="1"/>
  <c r="AF41" s="1"/>
  <c r="AF43" s="1"/>
  <c r="AG7"/>
  <c r="AE46"/>
  <c r="AE49"/>
  <c r="AF49" l="1"/>
  <c r="AF46"/>
  <c r="AG40"/>
  <c r="AG41" s="1"/>
  <c r="AG43" s="1"/>
  <c r="AH7"/>
  <c r="AG46" l="1"/>
  <c r="AG49"/>
  <c r="AH40"/>
  <c r="AH41" s="1"/>
  <c r="AH43" s="1"/>
  <c r="AI7"/>
  <c r="AH46" l="1"/>
  <c r="AH49"/>
  <c r="AJ7"/>
  <c r="AI40"/>
  <c r="AI41" s="1"/>
  <c r="AI43" s="1"/>
  <c r="AJ40" l="1"/>
  <c r="AJ41" s="1"/>
  <c r="AJ43" s="1"/>
  <c r="AK7"/>
  <c r="AI46"/>
  <c r="AI49"/>
  <c r="AJ46" l="1"/>
  <c r="AJ49"/>
  <c r="AK40"/>
  <c r="AK41" s="1"/>
  <c r="AK43" s="1"/>
  <c r="AL7"/>
  <c r="AK49" l="1"/>
  <c r="AK46"/>
  <c r="AM7"/>
  <c r="AL40"/>
  <c r="AL41" s="1"/>
  <c r="AL43" s="1"/>
  <c r="AN7" l="1"/>
  <c r="AM40"/>
  <c r="AM41" s="1"/>
  <c r="AM43" s="1"/>
  <c r="AL49"/>
  <c r="AL46"/>
  <c r="AN40" l="1"/>
  <c r="AN41" s="1"/>
  <c r="AN43" s="1"/>
  <c r="AO7"/>
  <c r="AM46"/>
  <c r="AM49"/>
  <c r="AN46" l="1"/>
  <c r="AN49"/>
  <c r="AO40"/>
  <c r="AO41" s="1"/>
  <c r="AO43" s="1"/>
  <c r="AP7"/>
  <c r="AO49" l="1"/>
  <c r="AO46"/>
  <c r="AP40"/>
  <c r="AP41" s="1"/>
  <c r="AP43" s="1"/>
  <c r="AQ7"/>
  <c r="AP49" l="1"/>
  <c r="AP46"/>
  <c r="AQ40"/>
  <c r="AQ41" s="1"/>
  <c r="AQ43" s="1"/>
  <c r="AR7"/>
  <c r="AQ49" l="1"/>
  <c r="AQ46"/>
  <c r="AR40"/>
  <c r="AR41" s="1"/>
  <c r="AR43" s="1"/>
  <c r="AS7"/>
  <c r="AR46" l="1"/>
  <c r="AR49"/>
  <c r="AS40"/>
  <c r="AS41" s="1"/>
  <c r="AS43" s="1"/>
  <c r="AT7"/>
  <c r="AS46" l="1"/>
  <c r="AS49"/>
  <c r="AU7"/>
  <c r="AU40" s="1"/>
  <c r="AU41" s="1"/>
  <c r="AU43" s="1"/>
  <c r="AT40"/>
  <c r="AT41" s="1"/>
  <c r="AT43" s="1"/>
  <c r="AU49" l="1"/>
  <c r="AU46"/>
  <c r="AT49"/>
  <c r="AT46"/>
</calcChain>
</file>

<file path=xl/sharedStrings.xml><?xml version="1.0" encoding="utf-8"?>
<sst xmlns="http://schemas.openxmlformats.org/spreadsheetml/2006/main" count="970" uniqueCount="457">
  <si>
    <t>PRETO</t>
  </si>
  <si>
    <t>AZUL</t>
  </si>
  <si>
    <t>VIOLETA</t>
  </si>
  <si>
    <t>LARANJA</t>
  </si>
  <si>
    <t>ZM410</t>
  </si>
  <si>
    <t>ZM409</t>
  </si>
  <si>
    <t>ZM404</t>
  </si>
  <si>
    <t>ZM405</t>
  </si>
  <si>
    <t>ZM406</t>
  </si>
  <si>
    <t>ZM408</t>
  </si>
  <si>
    <t>ZM400</t>
  </si>
  <si>
    <t>ZM401</t>
  </si>
  <si>
    <t>ZM402</t>
  </si>
  <si>
    <t>ZM403</t>
  </si>
  <si>
    <t>ZM407</t>
  </si>
  <si>
    <t>ZM411</t>
  </si>
  <si>
    <t>ZM412</t>
  </si>
  <si>
    <t>ZM413</t>
  </si>
  <si>
    <t>ZM414</t>
  </si>
  <si>
    <t>ZM415</t>
  </si>
  <si>
    <t>AMARELO ESVERDEADO</t>
  </si>
  <si>
    <t>AMARELO OXIDO</t>
  </si>
  <si>
    <t>VERMELHO OXIDO</t>
  </si>
  <si>
    <t>CLEAR PU ALQUIDICO</t>
  </si>
  <si>
    <t>CLEAR PU ALQUIDICO FOSCO</t>
  </si>
  <si>
    <t xml:space="preserve">CLEAR PU ACRILICO  </t>
  </si>
  <si>
    <t>CLEAR PU ACRILICO FOSCO</t>
  </si>
  <si>
    <t>SINTETICO EXTRA RAPIDO</t>
  </si>
  <si>
    <t>SINTETICO EXTRA RAPIDO FOSCO</t>
  </si>
  <si>
    <t>CLEAR SINTETICO ESTUFA</t>
  </si>
  <si>
    <t>CLEAR SINTETICO ESTUFA FOSCO</t>
  </si>
  <si>
    <t>CLEAR SINTETICO A PINCEL</t>
  </si>
  <si>
    <t>CLEAR SINTETICO A PINCEL FOSCO</t>
  </si>
  <si>
    <t>CLEAR NITRO</t>
  </si>
  <si>
    <t>CLEAR NITRO FOSCO</t>
  </si>
  <si>
    <t>CLEAR EPOXI</t>
  </si>
  <si>
    <t>CLEAR EPOXI FOSCO</t>
  </si>
  <si>
    <t>CLEAR POLIESTER</t>
  </si>
  <si>
    <t>CLEAR PU ALQUIDICO AROMATICO</t>
  </si>
  <si>
    <t>CLEAR PU ALQUIDICO AROMATICO FOSCO</t>
  </si>
  <si>
    <t>ZM416</t>
  </si>
  <si>
    <t>VERDE ESCURO</t>
  </si>
  <si>
    <t>ZM417</t>
  </si>
  <si>
    <t>ZM418</t>
  </si>
  <si>
    <t>CLEAR BORRACHA CLORADA</t>
  </si>
  <si>
    <t>ZM419</t>
  </si>
  <si>
    <t>ZM420</t>
  </si>
  <si>
    <t>ZM421</t>
  </si>
  <si>
    <t>ZM422</t>
  </si>
  <si>
    <t>STATUS</t>
  </si>
  <si>
    <t>PRIMER POLIURETANO</t>
  </si>
  <si>
    <t>PRIMER RÁPIDO</t>
  </si>
  <si>
    <t>PRIMER SINTÉTICO CROMATO ZINCO</t>
  </si>
  <si>
    <t>PRIMER EPOXI</t>
  </si>
  <si>
    <t>WASH PRIMER</t>
  </si>
  <si>
    <t>ZM-490</t>
  </si>
  <si>
    <t>PRIMER SINTÉTICO ACABAMENTO</t>
  </si>
  <si>
    <t>ZM-491</t>
  </si>
  <si>
    <t>ZARCÃO EPOXI TIPO I</t>
  </si>
  <si>
    <t>ZM-492</t>
  </si>
  <si>
    <t>ZARCÃO EPOXI TIPO II</t>
  </si>
  <si>
    <t>ZM-493</t>
  </si>
  <si>
    <t>MASTIQUE EPOXI</t>
  </si>
  <si>
    <t>ZM-450</t>
  </si>
  <si>
    <t>VERNIZ POLIURETANO</t>
  </si>
  <si>
    <t>ZM-455</t>
  </si>
  <si>
    <t>ENDURECEDOR ALIFATICO MEDIO</t>
  </si>
  <si>
    <t>ZM-456</t>
  </si>
  <si>
    <t>ENDURECEDOR ALIFATICO RAPIDO</t>
  </si>
  <si>
    <t>ZM-457</t>
  </si>
  <si>
    <t>ENDURECEDOR AROMATICO</t>
  </si>
  <si>
    <t>ZM-458</t>
  </si>
  <si>
    <t>ENDURECEDOR SINTÉTICO</t>
  </si>
  <si>
    <t>ZM-459</t>
  </si>
  <si>
    <t>CATALISADOR ÁCIDO</t>
  </si>
  <si>
    <t>ZM-460</t>
  </si>
  <si>
    <t>CATALISADOR EPOXI</t>
  </si>
  <si>
    <t>ZM-470</t>
  </si>
  <si>
    <t>DILUENTE RAPIDO</t>
  </si>
  <si>
    <t>ZM-471</t>
  </si>
  <si>
    <t>DILUENTE MEDIO</t>
  </si>
  <si>
    <t>ZM-472</t>
  </si>
  <si>
    <t>DILUENTE LENTO</t>
  </si>
  <si>
    <t>ZM-473</t>
  </si>
  <si>
    <t>DILUENTE SINTÉTICO</t>
  </si>
  <si>
    <t>ZM-474</t>
  </si>
  <si>
    <t>ADITIVO TEXTURADO GROSSO</t>
  </si>
  <si>
    <t>ZM-475</t>
  </si>
  <si>
    <t>ADITIVO TEXTURADO FINO</t>
  </si>
  <si>
    <t>ZM-476</t>
  </si>
  <si>
    <t>ADITIVO MARTELADO</t>
  </si>
  <si>
    <t>ZM-477</t>
  </si>
  <si>
    <t>ACELERADOR SECAGEM P/ PU</t>
  </si>
  <si>
    <t>ZM-440</t>
  </si>
  <si>
    <t>ALUMINIO ALTA TEMPERATURA</t>
  </si>
  <si>
    <t>ZM-441</t>
  </si>
  <si>
    <t>DEMARCAÇÃO DE TRAFICO</t>
  </si>
  <si>
    <t>ZM-442</t>
  </si>
  <si>
    <t>BETUMINOSO</t>
  </si>
  <si>
    <t>DEVELOPED</t>
  </si>
  <si>
    <t>F300</t>
  </si>
  <si>
    <t>F301</t>
  </si>
  <si>
    <t>F302</t>
  </si>
  <si>
    <t>F304</t>
  </si>
  <si>
    <t>F305</t>
  </si>
  <si>
    <t>F306</t>
  </si>
  <si>
    <t>F308</t>
  </si>
  <si>
    <t>F309</t>
  </si>
  <si>
    <t>F310</t>
  </si>
  <si>
    <t>F311</t>
  </si>
  <si>
    <t>F312</t>
  </si>
  <si>
    <t>F313</t>
  </si>
  <si>
    <t>F314</t>
  </si>
  <si>
    <t>F315</t>
  </si>
  <si>
    <t>F317</t>
  </si>
  <si>
    <t>F318</t>
  </si>
  <si>
    <t>F319</t>
  </si>
  <si>
    <t>F320</t>
  </si>
  <si>
    <t>F321</t>
  </si>
  <si>
    <t>F323</t>
  </si>
  <si>
    <t>F324</t>
  </si>
  <si>
    <t>BRANCO</t>
  </si>
  <si>
    <t>VERMELHO</t>
  </si>
  <si>
    <t>AMARELO INTENSO</t>
  </si>
  <si>
    <t>AMARELO ORGÂNICO</t>
  </si>
  <si>
    <t>LARANJA ORGÂNICO</t>
  </si>
  <si>
    <t>AMARELO CROMO CLARO</t>
  </si>
  <si>
    <t>AMARELO CROMO</t>
  </si>
  <si>
    <t>VERDE MEDIO</t>
  </si>
  <si>
    <t>AZUL NOITE</t>
  </si>
  <si>
    <t>VERMELHO BRILHANTE</t>
  </si>
  <si>
    <t>RUBI</t>
  </si>
  <si>
    <t>VERMELHO VIVO</t>
  </si>
  <si>
    <t>ZM423</t>
  </si>
  <si>
    <t>ZM424</t>
  </si>
  <si>
    <t>PRETO INTENSO</t>
  </si>
  <si>
    <t>ACS DISGUISE</t>
  </si>
  <si>
    <t>2K DISGUISE</t>
  </si>
  <si>
    <t>ZM-495</t>
  </si>
  <si>
    <t>ZM-496</t>
  </si>
  <si>
    <t>ZM-497</t>
  </si>
  <si>
    <t>ZM-432</t>
  </si>
  <si>
    <t>ZM-433</t>
  </si>
  <si>
    <t>ZM-434</t>
  </si>
  <si>
    <t>ZM-435</t>
  </si>
  <si>
    <t>ZM-436</t>
  </si>
  <si>
    <t>ZM-437</t>
  </si>
  <si>
    <t>ZM-438</t>
  </si>
  <si>
    <t>ZM-439</t>
  </si>
  <si>
    <t>ZM-443</t>
  </si>
  <si>
    <t>ZM-444</t>
  </si>
  <si>
    <t>ZM-445</t>
  </si>
  <si>
    <t>ZM-446</t>
  </si>
  <si>
    <t>ZM-447</t>
  </si>
  <si>
    <t>COMMENTS</t>
  </si>
  <si>
    <t>HA-26-4275</t>
  </si>
  <si>
    <t>RESINA ALQUIDICA</t>
  </si>
  <si>
    <t>XX0107-4S0</t>
  </si>
  <si>
    <t>SOLUÇÃO CP12932</t>
  </si>
  <si>
    <t>ABZ-8339</t>
  </si>
  <si>
    <t>TEXAPHOR 963</t>
  </si>
  <si>
    <t>AWW-926</t>
  </si>
  <si>
    <t>NUOSPERSE</t>
  </si>
  <si>
    <t>SSX-329</t>
  </si>
  <si>
    <t>PMA</t>
  </si>
  <si>
    <t>ESW-5344</t>
  </si>
  <si>
    <t>AEROSIL 300</t>
  </si>
  <si>
    <t>ESP-1695</t>
  </si>
  <si>
    <t>AEROSIL R972</t>
  </si>
  <si>
    <t>AF-85-1590</t>
  </si>
  <si>
    <t>ADDITOL XL203</t>
  </si>
  <si>
    <t>SSE-86</t>
  </si>
  <si>
    <t>ACETATO DE BUTILA</t>
  </si>
  <si>
    <t>XX026-4D5</t>
  </si>
  <si>
    <t>PASTA ANTISEDIMENTANTE</t>
  </si>
  <si>
    <t>AW-21-3349</t>
  </si>
  <si>
    <t xml:space="preserve">BAMAX S </t>
  </si>
  <si>
    <t>AW-76-3350</t>
  </si>
  <si>
    <t>EFKA 4046</t>
  </si>
  <si>
    <t>AX-63-5558</t>
  </si>
  <si>
    <t>LAGOREX CA4</t>
  </si>
  <si>
    <t>PT-53-1133</t>
  </si>
  <si>
    <t>TITANIO TR92</t>
  </si>
  <si>
    <t>PP-61-3499</t>
  </si>
  <si>
    <t>VIOLETA HOSTPERM ER02</t>
  </si>
  <si>
    <t>PP-46-8067</t>
  </si>
  <si>
    <t>VIOLETA HOSTPERM RL ESPECIAL</t>
  </si>
  <si>
    <t>PR-79-2476</t>
  </si>
  <si>
    <t>IRGALITE RED FBL</t>
  </si>
  <si>
    <t>PR-76-4500</t>
  </si>
  <si>
    <t>VERM. CROMOFTAL A2B</t>
  </si>
  <si>
    <t>PYQ-3047</t>
  </si>
  <si>
    <t>AMARELO L2140/AM</t>
  </si>
  <si>
    <t>PY-57-7738</t>
  </si>
  <si>
    <t>AMARELO HANSA 2GX 70</t>
  </si>
  <si>
    <t>PJC-2834</t>
  </si>
  <si>
    <t>LARANJA PERMANENTE RL70</t>
  </si>
  <si>
    <t>PX-94-1082</t>
  </si>
  <si>
    <t>AMARELO DE CROMO 38F</t>
  </si>
  <si>
    <t>PX-72-9058</t>
  </si>
  <si>
    <t>AMARELO DE CROMO 38S</t>
  </si>
  <si>
    <t>PM-66-1777</t>
  </si>
  <si>
    <t>VERM. SICOMIN L3130S</t>
  </si>
  <si>
    <t>ZYH-1184</t>
  </si>
  <si>
    <t>AMARELO ORGANICO 2GLTE</t>
  </si>
  <si>
    <t>PG-97-7595</t>
  </si>
  <si>
    <t>VERDE HELIOGEM L8605</t>
  </si>
  <si>
    <t>PGL-518</t>
  </si>
  <si>
    <t>PG-18-5854</t>
  </si>
  <si>
    <t>VERDE MONASTRAL 6Y-C</t>
  </si>
  <si>
    <t>PS-91-5224</t>
  </si>
  <si>
    <t>BAYFERROX  3920</t>
  </si>
  <si>
    <t>PB-47-4078</t>
  </si>
  <si>
    <t>NEGRO DE FUMO FW200</t>
  </si>
  <si>
    <t>PB-92-6330</t>
  </si>
  <si>
    <t>PB-96-1179</t>
  </si>
  <si>
    <t>PRINTEX 300</t>
  </si>
  <si>
    <t>PQQ-7920</t>
  </si>
  <si>
    <t>BAYFERROX  140M</t>
  </si>
  <si>
    <t>PQV-1950</t>
  </si>
  <si>
    <t>PQ-97-6745</t>
  </si>
  <si>
    <t>BAYFERROX VERM. 160M</t>
  </si>
  <si>
    <t>PL-15-7348</t>
  </si>
  <si>
    <t>AZUL HELIOGEM 7101</t>
  </si>
  <si>
    <t>PL-11-2779</t>
  </si>
  <si>
    <t>AZUL HELIOGEM L6975</t>
  </si>
  <si>
    <t>PR-64-1146</t>
  </si>
  <si>
    <t>VERMELHO F2RK70</t>
  </si>
  <si>
    <t>PBQ-9754</t>
  </si>
  <si>
    <t>MONARCH 1400</t>
  </si>
  <si>
    <t>CUSTO M.P. R$ /Kg</t>
  </si>
  <si>
    <t>Perda de 3%</t>
  </si>
  <si>
    <t>PESO ESP.</t>
  </si>
  <si>
    <t>CUSTO M.P. R$ /LITRO</t>
  </si>
  <si>
    <t>CUSTO EMBALAGEM 1LITRO EM R$</t>
  </si>
  <si>
    <t>CUSTO M.OBRA EM R$</t>
  </si>
  <si>
    <t>CUSTO EM R$/LITRO ACABADO</t>
  </si>
  <si>
    <t>CUSTO EMBALAGEM 5LITROs EM R$</t>
  </si>
  <si>
    <t>CUSTO EM 5L ACABADO</t>
  </si>
  <si>
    <t>EFKA4046</t>
  </si>
  <si>
    <t>Stage 1</t>
  </si>
  <si>
    <t>Stage 2</t>
  </si>
  <si>
    <t>4X1 disguise</t>
  </si>
  <si>
    <t>CT</t>
  </si>
  <si>
    <t xml:space="preserve">New </t>
  </si>
  <si>
    <t>2 gallon of 3,5 liters</t>
  </si>
  <si>
    <t>Sumaré</t>
  </si>
  <si>
    <t>Manufacture</t>
  </si>
  <si>
    <t>Plant</t>
  </si>
  <si>
    <t>Roma</t>
  </si>
  <si>
    <t>Bandeirantes</t>
  </si>
  <si>
    <t>Code</t>
  </si>
  <si>
    <t>Fac.</t>
  </si>
  <si>
    <t>Sintético branco</t>
  </si>
  <si>
    <t>Alumínio fino</t>
  </si>
  <si>
    <t>Alumínio Grosso</t>
  </si>
  <si>
    <t>Preto baixo tingimento</t>
  </si>
  <si>
    <t>Azul baixo tingimento</t>
  </si>
  <si>
    <t>Amarelo baixo tingimento</t>
  </si>
  <si>
    <t>Vermelho baixo tingimento</t>
  </si>
  <si>
    <t xml:space="preserve">25 tinters </t>
  </si>
  <si>
    <t>ZM-430</t>
  </si>
  <si>
    <t>Same of CT</t>
  </si>
  <si>
    <t>ZM-431</t>
  </si>
  <si>
    <t>New development</t>
  </si>
  <si>
    <t>Bilux Disguise</t>
  </si>
  <si>
    <t>New devlopment</t>
  </si>
  <si>
    <t>Delfleet LC disguise</t>
  </si>
  <si>
    <t>ACS disguise</t>
  </si>
  <si>
    <t>Thinners</t>
  </si>
  <si>
    <t>Additives</t>
  </si>
  <si>
    <t>Ready mix</t>
  </si>
  <si>
    <t>Packaging</t>
  </si>
  <si>
    <t>Total</t>
  </si>
  <si>
    <t>Time delivery</t>
  </si>
  <si>
    <t>Manufacturing Plant</t>
  </si>
  <si>
    <t>2001 TECHNICAL PLAN SOUTH AMERICA</t>
  </si>
  <si>
    <t>Goal</t>
  </si>
  <si>
    <t>Zynamix launching</t>
  </si>
  <si>
    <t>Comments</t>
  </si>
  <si>
    <t>Development of Zynamix tinters</t>
  </si>
  <si>
    <t>Zynamix color platform</t>
  </si>
  <si>
    <t>Stage 1 of  launching</t>
  </si>
  <si>
    <t>Color description</t>
  </si>
  <si>
    <t>january-01</t>
  </si>
  <si>
    <t>Status</t>
  </si>
  <si>
    <t>Stage 2 of launching</t>
  </si>
  <si>
    <t>Development of Zynamix binders</t>
  </si>
  <si>
    <t>Zynamix Binders</t>
  </si>
  <si>
    <t>Stage 1 of launching</t>
  </si>
  <si>
    <t>Binder description</t>
  </si>
  <si>
    <t>Development of Zynamix ancillaries</t>
  </si>
  <si>
    <t>Zynamix ancillaries</t>
  </si>
  <si>
    <t xml:space="preserve">Zynamix Primers </t>
  </si>
  <si>
    <t>Zynamix Clearcoat</t>
  </si>
  <si>
    <t>Zynamix Hardeners</t>
  </si>
  <si>
    <t>Product description</t>
  </si>
  <si>
    <t>Stage 1 of Primers launching</t>
  </si>
  <si>
    <t>Stage 2 of Primers launching</t>
  </si>
  <si>
    <t>Clearcoat launching at Stage 2</t>
  </si>
  <si>
    <t>Stage 1 of hardeners launching</t>
  </si>
  <si>
    <t>Stage 2 of hardener launching</t>
  </si>
  <si>
    <t>Thinners launching at Stage 1</t>
  </si>
  <si>
    <t>Additives launching at Stage 2</t>
  </si>
  <si>
    <t>Ready mix colors launched at stage 2</t>
  </si>
  <si>
    <t>March - 2001</t>
  </si>
  <si>
    <t>CL-555</t>
  </si>
  <si>
    <t>BS-03 nova fórmula</t>
  </si>
  <si>
    <t>B-616</t>
  </si>
  <si>
    <t>CL-517</t>
  </si>
  <si>
    <t>CL-512</t>
  </si>
  <si>
    <t>Falta M.P.</t>
  </si>
  <si>
    <t>P.E.</t>
  </si>
  <si>
    <t>ZM450</t>
  </si>
  <si>
    <t>ZM451</t>
  </si>
  <si>
    <t>Viscosidade</t>
  </si>
  <si>
    <t>Descrição</t>
  </si>
  <si>
    <t>ZM425</t>
  </si>
  <si>
    <t>Laranja Sintético</t>
  </si>
  <si>
    <t>ZM426</t>
  </si>
  <si>
    <t>Rosa Sintético</t>
  </si>
  <si>
    <t>ZM427</t>
  </si>
  <si>
    <t>Amarelo Claro</t>
  </si>
  <si>
    <t>ZM428</t>
  </si>
  <si>
    <t>Amarelo</t>
  </si>
  <si>
    <t>FOSQUEANTE</t>
  </si>
  <si>
    <t>Base branca alquídica</t>
  </si>
  <si>
    <t>BASE BRANCA ACRÍLICA</t>
  </si>
  <si>
    <t>ZM431</t>
  </si>
  <si>
    <t>Base Branca Sintético a Pincel</t>
  </si>
  <si>
    <t>(UK)</t>
  </si>
  <si>
    <t>(g/cm³)</t>
  </si>
  <si>
    <t xml:space="preserve">Código </t>
  </si>
  <si>
    <t>do produto</t>
  </si>
  <si>
    <t>Peso Específico</t>
  </si>
  <si>
    <t>ZM-400</t>
  </si>
  <si>
    <t>89UK</t>
  </si>
  <si>
    <t>ZM-401</t>
  </si>
  <si>
    <t>100UK</t>
  </si>
  <si>
    <t>ZM-402</t>
  </si>
  <si>
    <t>74UK</t>
  </si>
  <si>
    <t>ZM-403</t>
  </si>
  <si>
    <t>72UK</t>
  </si>
  <si>
    <t>ZM-404</t>
  </si>
  <si>
    <t>61UK</t>
  </si>
  <si>
    <t>ZM-405</t>
  </si>
  <si>
    <t>87UK</t>
  </si>
  <si>
    <t>0.995</t>
  </si>
  <si>
    <t>ZM-406</t>
  </si>
  <si>
    <t>62UK</t>
  </si>
  <si>
    <t>0.988</t>
  </si>
  <si>
    <t>ZM-407</t>
  </si>
  <si>
    <t>106UK</t>
  </si>
  <si>
    <t>ZM-408</t>
  </si>
  <si>
    <t>90UK</t>
  </si>
  <si>
    <t>ZM-410</t>
  </si>
  <si>
    <t>XXXX</t>
  </si>
  <si>
    <t>ZM-411</t>
  </si>
  <si>
    <t>63UK</t>
  </si>
  <si>
    <t>0.991</t>
  </si>
  <si>
    <t>ZM-412</t>
  </si>
  <si>
    <t>54UK</t>
  </si>
  <si>
    <t>0.992</t>
  </si>
  <si>
    <t>ZM-413</t>
  </si>
  <si>
    <t>73UK</t>
  </si>
  <si>
    <t>ZM-414</t>
  </si>
  <si>
    <t>1.03</t>
  </si>
  <si>
    <t>ZM-415</t>
  </si>
  <si>
    <t>78UK</t>
  </si>
  <si>
    <t>0.999</t>
  </si>
  <si>
    <t>ZM-416</t>
  </si>
  <si>
    <t>79UK</t>
  </si>
  <si>
    <t>0.973</t>
  </si>
  <si>
    <t>ZM-417</t>
  </si>
  <si>
    <t>ZM-418</t>
  </si>
  <si>
    <t>1.10</t>
  </si>
  <si>
    <t>ZM-419</t>
  </si>
  <si>
    <t>86UK</t>
  </si>
  <si>
    <t>1.28</t>
  </si>
  <si>
    <t>ZM-421</t>
  </si>
  <si>
    <t>0.959</t>
  </si>
  <si>
    <t>ZM-422</t>
  </si>
  <si>
    <t>67UK</t>
  </si>
  <si>
    <t>ZM-423</t>
  </si>
  <si>
    <t>ZM-424</t>
  </si>
  <si>
    <t>0.983</t>
  </si>
  <si>
    <t>ZM-425</t>
  </si>
  <si>
    <t>65UK</t>
  </si>
  <si>
    <t>ZM-426</t>
  </si>
  <si>
    <t>0.994</t>
  </si>
  <si>
    <t>ZM-427</t>
  </si>
  <si>
    <t>ZM-428</t>
  </si>
  <si>
    <t>92UK</t>
  </si>
  <si>
    <t>ZM-429</t>
  </si>
  <si>
    <t>53UK</t>
  </si>
  <si>
    <t>ZM-451</t>
  </si>
  <si>
    <t>59UK</t>
  </si>
  <si>
    <t>0.996</t>
  </si>
  <si>
    <t>+/- 0,02(g/cm³)</t>
  </si>
  <si>
    <t>+/- 4 (UK)</t>
  </si>
  <si>
    <t>LABORATÓRIO DE REPINTURA</t>
  </si>
  <si>
    <t>BASE BRANCA P.U. ACRÍLICA</t>
  </si>
  <si>
    <t>BASE BRANCA P.U. ALQUÍDICA</t>
  </si>
  <si>
    <t>CÓDIGO</t>
  </si>
  <si>
    <t>DESCRIÇÃO</t>
  </si>
  <si>
    <t>ZYNAMIX CONCENTRADOS</t>
  </si>
  <si>
    <t>SOLIDOS</t>
  </si>
  <si>
    <t>+/- 3,0 (%)</t>
  </si>
  <si>
    <t>ZM-462</t>
  </si>
  <si>
    <t>Amarelo orgânico luminoso</t>
  </si>
  <si>
    <t>ZM-463</t>
  </si>
  <si>
    <t>Amarelo esplêndido</t>
  </si>
  <si>
    <t>ZM-464</t>
  </si>
  <si>
    <t>Laranja orgânico luminoso</t>
  </si>
  <si>
    <t>ZM-465</t>
  </si>
  <si>
    <t>Amarelo alaranjado</t>
  </si>
  <si>
    <t>ZM-466</t>
  </si>
  <si>
    <t>Laranja permanente</t>
  </si>
  <si>
    <t>F325</t>
  </si>
  <si>
    <t>ZM-468</t>
  </si>
  <si>
    <t>Base branca epoxi</t>
  </si>
  <si>
    <t>ZM-469</t>
  </si>
  <si>
    <t>Vermelho limpo</t>
  </si>
  <si>
    <t>-</t>
  </si>
  <si>
    <t>FATOR</t>
  </si>
  <si>
    <t>F341</t>
  </si>
  <si>
    <t>ZM465</t>
  </si>
  <si>
    <t>ZM466</t>
  </si>
  <si>
    <t>ZM469</t>
  </si>
  <si>
    <t>ZM463</t>
  </si>
  <si>
    <t>ZM462</t>
  </si>
  <si>
    <t>ZM464</t>
  </si>
  <si>
    <t>ZYNAMIX</t>
  </si>
  <si>
    <t>DELFLEET</t>
  </si>
  <si>
    <t>Para obter a quantidade em Delfleet:</t>
  </si>
  <si>
    <t>Quantidade em gramas de Zynamix</t>
  </si>
  <si>
    <t>Quantidade em gramas de Delfleet</t>
  </si>
  <si>
    <t>=</t>
  </si>
  <si>
    <t>Exemplo:</t>
  </si>
  <si>
    <t>TOTAL</t>
  </si>
  <si>
    <t>Fórmula Zynamix</t>
  </si>
  <si>
    <t>Fórmula Delfleet</t>
  </si>
  <si>
    <t>FATOR de conversão Delfleet/Zynamix</t>
  </si>
  <si>
    <t xml:space="preserve"> </t>
  </si>
  <si>
    <t xml:space="preserve">Observação: </t>
  </si>
  <si>
    <t>A diferença para fechar em 100% é ajustada com o clear da fórmula.</t>
  </si>
  <si>
    <t>F421</t>
  </si>
  <si>
    <t>Pigmento Zynamix</t>
  </si>
  <si>
    <t>Utilizar pigmento Delfleet</t>
  </si>
  <si>
    <t>Quantidade (gramas)</t>
  </si>
  <si>
    <t>Pigmento Delfleet</t>
  </si>
  <si>
    <t>Para obter a quantidade em Zynamix:</t>
  </si>
  <si>
    <t>FATOR de conversão Zynamix/Delfleet</t>
  </si>
  <si>
    <t>ZM434</t>
  </si>
  <si>
    <t>Utilizar pigmento Zynamix</t>
  </si>
  <si>
    <t>Tabela de conversão</t>
  </si>
  <si>
    <t>zm410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</si>
</sst>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"/>
    <numFmt numFmtId="166" formatCode="mmmm\-yy"/>
    <numFmt numFmtId="167" formatCode="0.0"/>
    <numFmt numFmtId="168" formatCode="_(* #,##0.0_);_(* \(#,##0.0\);_(* &quot;-&quot;??_);_(@_)"/>
  </numFmts>
  <fonts count="25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indexed="8"/>
      <name val="Bookman Old Style"/>
    </font>
    <font>
      <sz val="8"/>
      <color indexed="8"/>
      <name val="Bookman Old Style"/>
      <family val="1"/>
    </font>
    <font>
      <sz val="10"/>
      <color indexed="10"/>
      <name val="Arial"/>
    </font>
    <font>
      <b/>
      <sz val="8"/>
      <color indexed="10"/>
      <name val="Bookman Old Style"/>
    </font>
    <font>
      <sz val="8"/>
      <color indexed="10"/>
      <name val="Bookman Old Style"/>
      <family val="1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2"/>
      <color indexed="18"/>
      <name val="Arial"/>
      <family val="2"/>
    </font>
    <font>
      <b/>
      <i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Bookman Old Style"/>
    </font>
    <font>
      <sz val="10"/>
      <name val="Arial"/>
    </font>
    <font>
      <sz val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24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vertical="center"/>
    </xf>
    <xf numFmtId="17" fontId="0" fillId="0" borderId="0" xfId="0" applyNumberFormat="1"/>
    <xf numFmtId="0" fontId="5" fillId="0" borderId="1" xfId="0" applyFont="1" applyBorder="1" applyAlignment="1">
      <alignment vertical="center"/>
    </xf>
    <xf numFmtId="0" fontId="3" fillId="2" borderId="2" xfId="0" applyFont="1" applyFill="1" applyBorder="1"/>
    <xf numFmtId="166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0" fillId="0" borderId="0" xfId="0" applyNumberFormat="1"/>
    <xf numFmtId="2" fontId="0" fillId="0" borderId="1" xfId="0" applyNumberFormat="1" applyBorder="1"/>
    <xf numFmtId="0" fontId="0" fillId="3" borderId="1" xfId="0" applyFill="1" applyBorder="1"/>
    <xf numFmtId="0" fontId="0" fillId="0" borderId="4" xfId="0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0" fontId="3" fillId="0" borderId="0" xfId="0" applyFont="1" applyFill="1" applyBorder="1"/>
    <xf numFmtId="0" fontId="10" fillId="0" borderId="0" xfId="0" applyFont="1"/>
    <xf numFmtId="0" fontId="0" fillId="0" borderId="9" xfId="0" applyBorder="1"/>
    <xf numFmtId="0" fontId="0" fillId="0" borderId="10" xfId="0" applyBorder="1"/>
    <xf numFmtId="0" fontId="11" fillId="0" borderId="0" xfId="0" applyFont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/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0" fillId="0" borderId="0" xfId="0" applyNumberFormat="1" applyBorder="1"/>
    <xf numFmtId="0" fontId="2" fillId="0" borderId="1" xfId="0" applyFont="1" applyBorder="1"/>
    <xf numFmtId="0" fontId="13" fillId="0" borderId="1" xfId="0" applyFont="1" applyBorder="1"/>
    <xf numFmtId="0" fontId="2" fillId="0" borderId="9" xfId="0" applyFont="1" applyBorder="1"/>
    <xf numFmtId="165" fontId="5" fillId="0" borderId="3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0" fillId="0" borderId="1" xfId="0" applyNumberFormat="1" applyBorder="1"/>
    <xf numFmtId="165" fontId="8" fillId="0" borderId="0" xfId="0" applyNumberFormat="1" applyFont="1" applyFill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3" fillId="0" borderId="3" xfId="0" applyFont="1" applyBorder="1"/>
    <xf numFmtId="0" fontId="13" fillId="0" borderId="9" xfId="0" applyFont="1" applyBorder="1"/>
    <xf numFmtId="166" fontId="2" fillId="2" borderId="2" xfId="0" applyNumberFormat="1" applyFont="1" applyFill="1" applyBorder="1" applyAlignment="1">
      <alignment horizontal="center"/>
    </xf>
    <xf numFmtId="166" fontId="14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0" fontId="1" fillId="0" borderId="1" xfId="0" applyFont="1" applyBorder="1"/>
    <xf numFmtId="2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16" fillId="0" borderId="9" xfId="0" applyFont="1" applyBorder="1"/>
    <xf numFmtId="1" fontId="15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9" fillId="0" borderId="3" xfId="0" applyFont="1" applyBorder="1"/>
    <xf numFmtId="0" fontId="19" fillId="0" borderId="1" xfId="0" applyFont="1" applyBorder="1"/>
    <xf numFmtId="0" fontId="13" fillId="0" borderId="0" xfId="0" applyFont="1"/>
    <xf numFmtId="164" fontId="0" fillId="0" borderId="0" xfId="1" applyFont="1"/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quotePrefix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21" fillId="0" borderId="0" xfId="0" applyFont="1"/>
    <xf numFmtId="2" fontId="19" fillId="0" borderId="3" xfId="0" applyNumberFormat="1" applyFont="1" applyBorder="1"/>
    <xf numFmtId="2" fontId="19" fillId="0" borderId="1" xfId="0" applyNumberFormat="1" applyFont="1" applyBorder="1"/>
    <xf numFmtId="0" fontId="0" fillId="6" borderId="0" xfId="0" applyFill="1"/>
    <xf numFmtId="0" fontId="23" fillId="6" borderId="0" xfId="0" applyFont="1" applyFill="1" applyAlignment="1">
      <alignment horizontal="center"/>
    </xf>
    <xf numFmtId="0" fontId="23" fillId="6" borderId="0" xfId="0" applyFont="1" applyFill="1"/>
    <xf numFmtId="0" fontId="23" fillId="7" borderId="15" xfId="0" applyFont="1" applyFill="1" applyBorder="1" applyAlignment="1">
      <alignment horizontal="center"/>
    </xf>
    <xf numFmtId="167" fontId="23" fillId="7" borderId="15" xfId="0" applyNumberFormat="1" applyFont="1" applyFill="1" applyBorder="1" applyAlignment="1">
      <alignment horizontal="center"/>
    </xf>
    <xf numFmtId="167" fontId="0" fillId="0" borderId="0" xfId="0" applyNumberFormat="1"/>
    <xf numFmtId="0" fontId="23" fillId="6" borderId="15" xfId="0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>
      <alignment horizontal="center" vertical="center" wrapText="1"/>
    </xf>
    <xf numFmtId="0" fontId="19" fillId="0" borderId="0" xfId="0" applyFont="1" applyBorder="1"/>
    <xf numFmtId="2" fontId="19" fillId="0" borderId="0" xfId="0" applyNumberFormat="1" applyFont="1" applyBorder="1"/>
    <xf numFmtId="0" fontId="13" fillId="5" borderId="14" xfId="0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13" fillId="0" borderId="0" xfId="1" applyNumberFormat="1" applyFont="1"/>
    <xf numFmtId="167" fontId="23" fillId="6" borderId="15" xfId="0" applyNumberFormat="1" applyFont="1" applyFill="1" applyBorder="1" applyAlignment="1" applyProtection="1">
      <alignment horizontal="center"/>
      <protection locked="0"/>
    </xf>
    <xf numFmtId="0" fontId="13" fillId="6" borderId="0" xfId="0" applyFont="1" applyFill="1"/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2" fillId="5" borderId="8" xfId="0" quotePrefix="1" applyFont="1" applyFill="1" applyBorder="1" applyAlignment="1">
      <alignment horizontal="center" vertical="center" wrapText="1"/>
    </xf>
    <xf numFmtId="0" fontId="22" fillId="5" borderId="7" xfId="0" quotePrefix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1</xdr:col>
      <xdr:colOff>809625</xdr:colOff>
      <xdr:row>0</xdr:row>
      <xdr:rowOff>0</xdr:rowOff>
    </xdr:to>
    <xdr:pic>
      <xdr:nvPicPr>
        <xdr:cNvPr id="6201" name="Picture 1" descr="logo P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457200</xdr:rowOff>
    </xdr:from>
    <xdr:to>
      <xdr:col>6</xdr:col>
      <xdr:colOff>711708</xdr:colOff>
      <xdr:row>10</xdr:row>
      <xdr:rowOff>17907</xdr:rowOff>
    </xdr:to>
    <xdr:sp macro="" textlink="">
      <xdr:nvSpPr>
        <xdr:cNvPr id="2" name="Seta para a direita 1"/>
        <xdr:cNvSpPr/>
      </xdr:nvSpPr>
      <xdr:spPr bwMode="auto">
        <a:xfrm>
          <a:off x="6429375" y="2438400"/>
          <a:ext cx="616458" cy="465582"/>
        </a:xfrm>
        <a:prstGeom prst="rightArrow">
          <a:avLst/>
        </a:prstGeom>
        <a:solidFill>
          <a:srgbClr val="0070C0"/>
        </a:solidFill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47625</xdr:colOff>
      <xdr:row>3</xdr:row>
      <xdr:rowOff>19050</xdr:rowOff>
    </xdr:from>
    <xdr:to>
      <xdr:col>7</xdr:col>
      <xdr:colOff>1181100</xdr:colOff>
      <xdr:row>3</xdr:row>
      <xdr:rowOff>19050</xdr:rowOff>
    </xdr:to>
    <xdr:cxnSp macro="">
      <xdr:nvCxnSpPr>
        <xdr:cNvPr id="7298" name="Conector reto 3"/>
        <xdr:cNvCxnSpPr>
          <a:cxnSpLocks noChangeShapeType="1"/>
        </xdr:cNvCxnSpPr>
      </xdr:nvCxnSpPr>
      <xdr:spPr bwMode="auto">
        <a:xfrm>
          <a:off x="7124700" y="733425"/>
          <a:ext cx="1133475" cy="0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38099</xdr:colOff>
      <xdr:row>2</xdr:row>
      <xdr:rowOff>38099</xdr:rowOff>
    </xdr:from>
    <xdr:to>
      <xdr:col>4</xdr:col>
      <xdr:colOff>1285874</xdr:colOff>
      <xdr:row>3</xdr:row>
      <xdr:rowOff>371474</xdr:rowOff>
    </xdr:to>
    <xdr:sp macro="" textlink="">
      <xdr:nvSpPr>
        <xdr:cNvPr id="5" name="Seta para a direita 4"/>
        <xdr:cNvSpPr/>
      </xdr:nvSpPr>
      <xdr:spPr bwMode="auto">
        <a:xfrm>
          <a:off x="3324224" y="371474"/>
          <a:ext cx="1247775" cy="714375"/>
        </a:xfrm>
        <a:prstGeom prst="rightArrow">
          <a:avLst/>
        </a:prstGeom>
        <a:solidFill>
          <a:srgbClr val="0070C0"/>
        </a:solidFill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4</xdr:col>
      <xdr:colOff>38100</xdr:colOff>
      <xdr:row>4</xdr:row>
      <xdr:rowOff>247650</xdr:rowOff>
    </xdr:from>
    <xdr:to>
      <xdr:col>4</xdr:col>
      <xdr:colOff>876300</xdr:colOff>
      <xdr:row>4</xdr:row>
      <xdr:rowOff>495300</xdr:rowOff>
    </xdr:to>
    <xdr:pic>
      <xdr:nvPicPr>
        <xdr:cNvPr id="7300" name="Image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1352550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733425</xdr:colOff>
      <xdr:row>4</xdr:row>
      <xdr:rowOff>266700</xdr:rowOff>
    </xdr:from>
    <xdr:to>
      <xdr:col>8</xdr:col>
      <xdr:colOff>95250</xdr:colOff>
      <xdr:row>4</xdr:row>
      <xdr:rowOff>523875</xdr:rowOff>
    </xdr:to>
    <xdr:pic>
      <xdr:nvPicPr>
        <xdr:cNvPr id="7301" name="Imagem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7550" y="1371600"/>
          <a:ext cx="1352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76201</xdr:colOff>
      <xdr:row>8</xdr:row>
      <xdr:rowOff>9525</xdr:rowOff>
    </xdr:from>
    <xdr:to>
      <xdr:col>6</xdr:col>
      <xdr:colOff>876301</xdr:colOff>
      <xdr:row>10</xdr:row>
      <xdr:rowOff>47625</xdr:rowOff>
    </xdr:to>
    <xdr:sp macro="" textlink="">
      <xdr:nvSpPr>
        <xdr:cNvPr id="2" name="Seta para a direita 1"/>
        <xdr:cNvSpPr/>
      </xdr:nvSpPr>
      <xdr:spPr bwMode="auto">
        <a:xfrm>
          <a:off x="6086476" y="2533650"/>
          <a:ext cx="800100" cy="400050"/>
        </a:xfrm>
        <a:prstGeom prst="rightArrow">
          <a:avLst/>
        </a:prstGeom>
        <a:solidFill>
          <a:srgbClr val="0070C0"/>
        </a:solidFill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4</xdr:col>
      <xdr:colOff>9524</xdr:colOff>
      <xdr:row>2</xdr:row>
      <xdr:rowOff>28574</xdr:rowOff>
    </xdr:from>
    <xdr:to>
      <xdr:col>4</xdr:col>
      <xdr:colOff>1257299</xdr:colOff>
      <xdr:row>3</xdr:row>
      <xdr:rowOff>361949</xdr:rowOff>
    </xdr:to>
    <xdr:sp macro="" textlink="">
      <xdr:nvSpPr>
        <xdr:cNvPr id="4" name="Seta para a direita 3"/>
        <xdr:cNvSpPr/>
      </xdr:nvSpPr>
      <xdr:spPr bwMode="auto">
        <a:xfrm>
          <a:off x="3295649" y="361949"/>
          <a:ext cx="1247775" cy="714375"/>
        </a:xfrm>
        <a:prstGeom prst="rightArrow">
          <a:avLst/>
        </a:prstGeom>
        <a:solidFill>
          <a:srgbClr val="0070C0"/>
        </a:solidFill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7</xdr:col>
      <xdr:colOff>9525</xdr:colOff>
      <xdr:row>4</xdr:row>
      <xdr:rowOff>238125</xdr:rowOff>
    </xdr:from>
    <xdr:to>
      <xdr:col>7</xdr:col>
      <xdr:colOff>847725</xdr:colOff>
      <xdr:row>4</xdr:row>
      <xdr:rowOff>485775</xdr:rowOff>
    </xdr:to>
    <xdr:pic>
      <xdr:nvPicPr>
        <xdr:cNvPr id="9316" name="Imagem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134302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552450</xdr:colOff>
      <xdr:row>4</xdr:row>
      <xdr:rowOff>219075</xdr:rowOff>
    </xdr:from>
    <xdr:to>
      <xdr:col>4</xdr:col>
      <xdr:colOff>1295400</xdr:colOff>
      <xdr:row>4</xdr:row>
      <xdr:rowOff>476250</xdr:rowOff>
    </xdr:to>
    <xdr:pic>
      <xdr:nvPicPr>
        <xdr:cNvPr id="9317" name="Image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0" y="1323975"/>
          <a:ext cx="1352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104775</xdr:colOff>
      <xdr:row>3</xdr:row>
      <xdr:rowOff>28575</xdr:rowOff>
    </xdr:from>
    <xdr:to>
      <xdr:col>7</xdr:col>
      <xdr:colOff>1238250</xdr:colOff>
      <xdr:row>3</xdr:row>
      <xdr:rowOff>28575</xdr:rowOff>
    </xdr:to>
    <xdr:cxnSp macro="">
      <xdr:nvCxnSpPr>
        <xdr:cNvPr id="9318" name="Conector reto 3"/>
        <xdr:cNvCxnSpPr>
          <a:cxnSpLocks noChangeShapeType="1"/>
        </xdr:cNvCxnSpPr>
      </xdr:nvCxnSpPr>
      <xdr:spPr bwMode="auto">
        <a:xfrm>
          <a:off x="7267575" y="742950"/>
          <a:ext cx="1133475" cy="0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1924050</xdr:colOff>
      <xdr:row>3</xdr:row>
      <xdr:rowOff>95250</xdr:rowOff>
    </xdr:from>
    <xdr:to>
      <xdr:col>4</xdr:col>
      <xdr:colOff>19050</xdr:colOff>
      <xdr:row>5</xdr:row>
      <xdr:rowOff>28575</xdr:rowOff>
    </xdr:to>
    <xdr:pic>
      <xdr:nvPicPr>
        <xdr:cNvPr id="8317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600075"/>
          <a:ext cx="13430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3</xdr:row>
      <xdr:rowOff>104775</xdr:rowOff>
    </xdr:from>
    <xdr:to>
      <xdr:col>2</xdr:col>
      <xdr:colOff>1038225</xdr:colOff>
      <xdr:row>5</xdr:row>
      <xdr:rowOff>28575</xdr:rowOff>
    </xdr:to>
    <xdr:pic>
      <xdr:nvPicPr>
        <xdr:cNvPr id="8318" name="Image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9225" y="609600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1134039</xdr:colOff>
      <xdr:row>3</xdr:row>
      <xdr:rowOff>106560</xdr:rowOff>
    </xdr:from>
    <xdr:to>
      <xdr:col>2</xdr:col>
      <xdr:colOff>1809751</xdr:colOff>
      <xdr:row>5</xdr:row>
      <xdr:rowOff>31451</xdr:rowOff>
    </xdr:to>
    <xdr:sp macro="" textlink="">
      <xdr:nvSpPr>
        <xdr:cNvPr id="4" name="Seta para a direita 3"/>
        <xdr:cNvSpPr/>
      </xdr:nvSpPr>
      <xdr:spPr>
        <a:xfrm>
          <a:off x="2353239" y="106560"/>
          <a:ext cx="675712" cy="248741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6</xdr:col>
      <xdr:colOff>85725</xdr:colOff>
      <xdr:row>3</xdr:row>
      <xdr:rowOff>114300</xdr:rowOff>
    </xdr:from>
    <xdr:to>
      <xdr:col>6</xdr:col>
      <xdr:colOff>1428750</xdr:colOff>
      <xdr:row>5</xdr:row>
      <xdr:rowOff>47625</xdr:rowOff>
    </xdr:to>
    <xdr:pic>
      <xdr:nvPicPr>
        <xdr:cNvPr id="8320" name="Imagem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619125"/>
          <a:ext cx="13430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1553139</xdr:colOff>
      <xdr:row>3</xdr:row>
      <xdr:rowOff>116085</xdr:rowOff>
    </xdr:from>
    <xdr:to>
      <xdr:col>6</xdr:col>
      <xdr:colOff>2228851</xdr:colOff>
      <xdr:row>5</xdr:row>
      <xdr:rowOff>40976</xdr:rowOff>
    </xdr:to>
    <xdr:sp macro="" textlink="">
      <xdr:nvSpPr>
        <xdr:cNvPr id="6" name="Seta para a direita 5"/>
        <xdr:cNvSpPr/>
      </xdr:nvSpPr>
      <xdr:spPr>
        <a:xfrm>
          <a:off x="7239564" y="116085"/>
          <a:ext cx="675712" cy="248741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7</xdr:col>
      <xdr:colOff>95250</xdr:colOff>
      <xdr:row>3</xdr:row>
      <xdr:rowOff>114300</xdr:rowOff>
    </xdr:from>
    <xdr:to>
      <xdr:col>8</xdr:col>
      <xdr:colOff>9525</xdr:colOff>
      <xdr:row>5</xdr:row>
      <xdr:rowOff>38100</xdr:rowOff>
    </xdr:to>
    <xdr:pic>
      <xdr:nvPicPr>
        <xdr:cNvPr id="8322" name="Image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05775" y="61912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361950</xdr:colOff>
      <xdr:row>8</xdr:row>
      <xdr:rowOff>104775</xdr:rowOff>
    </xdr:from>
    <xdr:to>
      <xdr:col>3</xdr:col>
      <xdr:colOff>533400</xdr:colOff>
      <xdr:row>9</xdr:row>
      <xdr:rowOff>161925</xdr:rowOff>
    </xdr:to>
    <xdr:sp macro="" textlink="">
      <xdr:nvSpPr>
        <xdr:cNvPr id="8323" name="Seta para baixo 7"/>
        <xdr:cNvSpPr>
          <a:spLocks noChangeArrowheads="1"/>
        </xdr:cNvSpPr>
      </xdr:nvSpPr>
      <xdr:spPr bwMode="auto">
        <a:xfrm>
          <a:off x="3905250" y="1638300"/>
          <a:ext cx="171450" cy="314325"/>
        </a:xfrm>
        <a:prstGeom prst="downArrow">
          <a:avLst>
            <a:gd name="adj1" fmla="val 50000"/>
            <a:gd name="adj2" fmla="val 50001"/>
          </a:avLst>
        </a:prstGeom>
        <a:solidFill>
          <a:srgbClr val="09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7</xdr:col>
      <xdr:colOff>361950</xdr:colOff>
      <xdr:row>8</xdr:row>
      <xdr:rowOff>104775</xdr:rowOff>
    </xdr:from>
    <xdr:to>
      <xdr:col>7</xdr:col>
      <xdr:colOff>533400</xdr:colOff>
      <xdr:row>9</xdr:row>
      <xdr:rowOff>161925</xdr:rowOff>
    </xdr:to>
    <xdr:sp macro="" textlink="">
      <xdr:nvSpPr>
        <xdr:cNvPr id="8324" name="Seta para baixo 8"/>
        <xdr:cNvSpPr>
          <a:spLocks noChangeArrowheads="1"/>
        </xdr:cNvSpPr>
      </xdr:nvSpPr>
      <xdr:spPr bwMode="auto">
        <a:xfrm>
          <a:off x="8372475" y="1638300"/>
          <a:ext cx="171450" cy="314325"/>
        </a:xfrm>
        <a:prstGeom prst="downArrow">
          <a:avLst>
            <a:gd name="adj1" fmla="val 50000"/>
            <a:gd name="adj2" fmla="val 50001"/>
          </a:avLst>
        </a:prstGeom>
        <a:solidFill>
          <a:srgbClr val="09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76200</xdr:rowOff>
    </xdr:from>
    <xdr:to>
      <xdr:col>1</xdr:col>
      <xdr:colOff>809625</xdr:colOff>
      <xdr:row>3</xdr:row>
      <xdr:rowOff>228600</xdr:rowOff>
    </xdr:to>
    <xdr:pic>
      <xdr:nvPicPr>
        <xdr:cNvPr id="5177" name="Picture 1" descr="logo P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38125"/>
          <a:ext cx="628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76200</xdr:rowOff>
    </xdr:from>
    <xdr:to>
      <xdr:col>1</xdr:col>
      <xdr:colOff>809625</xdr:colOff>
      <xdr:row>3</xdr:row>
      <xdr:rowOff>228600</xdr:rowOff>
    </xdr:to>
    <xdr:pic>
      <xdr:nvPicPr>
        <xdr:cNvPr id="1081" name="Picture 1" descr="logo P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38125"/>
          <a:ext cx="628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104775</xdr:rowOff>
    </xdr:from>
    <xdr:to>
      <xdr:col>1</xdr:col>
      <xdr:colOff>714375</xdr:colOff>
      <xdr:row>3</xdr:row>
      <xdr:rowOff>257175</xdr:rowOff>
    </xdr:to>
    <xdr:pic>
      <xdr:nvPicPr>
        <xdr:cNvPr id="2105" name="Picture 1" descr="logo P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66700"/>
          <a:ext cx="628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66675</xdr:rowOff>
    </xdr:from>
    <xdr:to>
      <xdr:col>1</xdr:col>
      <xdr:colOff>685800</xdr:colOff>
      <xdr:row>3</xdr:row>
      <xdr:rowOff>219075</xdr:rowOff>
    </xdr:to>
    <xdr:pic>
      <xdr:nvPicPr>
        <xdr:cNvPr id="3129" name="Picture 1" descr="logo P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28600"/>
          <a:ext cx="619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opLeftCell="B1" workbookViewId="0">
      <selection activeCell="G6" sqref="G6"/>
    </sheetView>
  </sheetViews>
  <sheetFormatPr defaultRowHeight="12.75"/>
  <cols>
    <col min="1" max="1" width="5.140625" customWidth="1"/>
    <col min="2" max="2" width="15.42578125" customWidth="1"/>
    <col min="3" max="3" width="25.42578125" customWidth="1"/>
    <col min="4" max="4" width="11.28515625" style="5" hidden="1" customWidth="1"/>
    <col min="5" max="5" width="10.140625" style="5" hidden="1" customWidth="1"/>
    <col min="6" max="6" width="11.28515625" style="5" customWidth="1"/>
    <col min="7" max="7" width="10.140625" style="5" customWidth="1"/>
  </cols>
  <sheetData>
    <row r="1" spans="1:10">
      <c r="B1" s="4"/>
      <c r="C1" s="4"/>
    </row>
    <row r="2" spans="1:10">
      <c r="B2" s="64" t="s">
        <v>332</v>
      </c>
      <c r="C2" s="64" t="s">
        <v>316</v>
      </c>
      <c r="D2" s="65" t="s">
        <v>315</v>
      </c>
      <c r="E2" s="65" t="s">
        <v>312</v>
      </c>
      <c r="F2" s="65" t="s">
        <v>315</v>
      </c>
      <c r="G2" s="65" t="s">
        <v>312</v>
      </c>
    </row>
    <row r="3" spans="1:10">
      <c r="B3" s="66" t="s">
        <v>333</v>
      </c>
      <c r="C3" s="66" t="s">
        <v>333</v>
      </c>
      <c r="D3" s="66" t="s">
        <v>330</v>
      </c>
      <c r="E3" s="66" t="s">
        <v>331</v>
      </c>
      <c r="F3" s="66" t="s">
        <v>330</v>
      </c>
      <c r="G3" s="66" t="s">
        <v>331</v>
      </c>
    </row>
    <row r="4" spans="1:10">
      <c r="A4" s="4">
        <v>1</v>
      </c>
      <c r="B4" s="62" t="s">
        <v>10</v>
      </c>
      <c r="C4" s="36" t="s">
        <v>122</v>
      </c>
      <c r="D4" s="58">
        <v>70</v>
      </c>
      <c r="E4" s="54">
        <v>1.01</v>
      </c>
      <c r="F4" s="58"/>
      <c r="G4" s="54"/>
      <c r="I4" s="37" t="s">
        <v>103</v>
      </c>
      <c r="J4" s="49"/>
    </row>
    <row r="5" spans="1:10">
      <c r="A5" s="4">
        <v>2</v>
      </c>
      <c r="B5" s="47" t="s">
        <v>11</v>
      </c>
      <c r="C5" s="8" t="s">
        <v>327</v>
      </c>
      <c r="D5" s="61">
        <v>70</v>
      </c>
      <c r="E5" s="56">
        <v>1.26</v>
      </c>
      <c r="F5" s="61"/>
      <c r="G5" s="56"/>
      <c r="I5" s="38" t="s">
        <v>104</v>
      </c>
      <c r="J5" s="50"/>
    </row>
    <row r="6" spans="1:10">
      <c r="A6" s="4">
        <v>3</v>
      </c>
      <c r="B6" s="47" t="s">
        <v>12</v>
      </c>
      <c r="C6" s="8" t="s">
        <v>3</v>
      </c>
      <c r="D6" s="59">
        <v>66</v>
      </c>
      <c r="E6" s="55">
        <v>1.5</v>
      </c>
      <c r="F6" s="59"/>
      <c r="G6" s="55"/>
      <c r="I6" s="38" t="s">
        <v>110</v>
      </c>
      <c r="J6" s="51"/>
    </row>
    <row r="7" spans="1:10">
      <c r="A7" s="4">
        <v>4</v>
      </c>
      <c r="B7" s="47" t="s">
        <v>13</v>
      </c>
      <c r="C7" s="8" t="s">
        <v>22</v>
      </c>
      <c r="D7" s="59">
        <v>70</v>
      </c>
      <c r="E7" s="55">
        <v>1.45</v>
      </c>
      <c r="F7" s="59"/>
      <c r="G7" s="55"/>
      <c r="I7" s="38" t="s">
        <v>116</v>
      </c>
      <c r="J7" s="51"/>
    </row>
    <row r="8" spans="1:10">
      <c r="A8" s="4">
        <v>5</v>
      </c>
      <c r="B8" s="47" t="s">
        <v>6</v>
      </c>
      <c r="C8" s="8" t="s">
        <v>130</v>
      </c>
      <c r="D8" s="59">
        <v>67</v>
      </c>
      <c r="E8" s="55">
        <v>1.02</v>
      </c>
      <c r="F8" s="59"/>
      <c r="G8" s="55"/>
      <c r="I8" s="38" t="s">
        <v>119</v>
      </c>
      <c r="J8" s="51"/>
    </row>
    <row r="9" spans="1:10">
      <c r="A9" s="4">
        <v>6</v>
      </c>
      <c r="B9" s="47" t="s">
        <v>7</v>
      </c>
      <c r="C9" s="8" t="s">
        <v>131</v>
      </c>
      <c r="D9" s="59">
        <v>70</v>
      </c>
      <c r="E9" s="55">
        <v>0.99</v>
      </c>
      <c r="F9" s="59"/>
      <c r="G9" s="55"/>
      <c r="I9" s="38" t="s">
        <v>101</v>
      </c>
      <c r="J9" s="51"/>
    </row>
    <row r="10" spans="1:10">
      <c r="A10" s="4">
        <v>7</v>
      </c>
      <c r="B10" s="47" t="s">
        <v>8</v>
      </c>
      <c r="C10" s="8" t="s">
        <v>2</v>
      </c>
      <c r="D10" s="59">
        <v>62</v>
      </c>
      <c r="E10" s="55">
        <v>0.98</v>
      </c>
      <c r="F10" s="59"/>
      <c r="G10" s="55"/>
      <c r="I10" s="38" t="s">
        <v>102</v>
      </c>
      <c r="J10" s="51"/>
    </row>
    <row r="11" spans="1:10">
      <c r="A11" s="4">
        <v>8</v>
      </c>
      <c r="B11" s="47" t="s">
        <v>14</v>
      </c>
      <c r="C11" s="8" t="s">
        <v>126</v>
      </c>
      <c r="D11" s="59">
        <v>76</v>
      </c>
      <c r="E11" s="55">
        <v>1.6</v>
      </c>
      <c r="F11" s="59"/>
      <c r="G11" s="55"/>
      <c r="I11" s="38" t="s">
        <v>108</v>
      </c>
      <c r="J11" s="51"/>
    </row>
    <row r="12" spans="1:10">
      <c r="A12" s="4">
        <v>9</v>
      </c>
      <c r="B12" s="47" t="s">
        <v>9</v>
      </c>
      <c r="C12" s="8" t="s">
        <v>127</v>
      </c>
      <c r="D12" s="59">
        <v>86</v>
      </c>
      <c r="E12" s="55">
        <v>1.55</v>
      </c>
      <c r="F12" s="59"/>
      <c r="G12" s="55"/>
      <c r="I12" s="38" t="s">
        <v>109</v>
      </c>
      <c r="J12" s="51"/>
    </row>
    <row r="13" spans="1:10">
      <c r="A13" s="4">
        <v>10</v>
      </c>
      <c r="B13" s="47" t="s">
        <v>5</v>
      </c>
      <c r="C13" s="8" t="s">
        <v>325</v>
      </c>
      <c r="D13" s="59">
        <v>120</v>
      </c>
      <c r="E13" s="55"/>
      <c r="F13" s="59"/>
      <c r="G13" s="55"/>
      <c r="I13" s="38" t="s">
        <v>111</v>
      </c>
      <c r="J13" s="51"/>
    </row>
    <row r="14" spans="1:10">
      <c r="A14" s="4">
        <v>11</v>
      </c>
      <c r="B14" s="47" t="s">
        <v>4</v>
      </c>
      <c r="C14" s="8" t="s">
        <v>21</v>
      </c>
      <c r="D14" s="59">
        <v>82</v>
      </c>
      <c r="E14" s="55">
        <v>1.4</v>
      </c>
      <c r="F14" s="59"/>
      <c r="G14" s="55"/>
      <c r="I14" s="38" t="s">
        <v>114</v>
      </c>
      <c r="J14" s="51"/>
    </row>
    <row r="15" spans="1:10">
      <c r="A15" s="4">
        <v>12</v>
      </c>
      <c r="B15" s="47" t="s">
        <v>15</v>
      </c>
      <c r="C15" s="8" t="s">
        <v>0</v>
      </c>
      <c r="D15" s="59">
        <v>58</v>
      </c>
      <c r="E15" s="55">
        <v>0.98</v>
      </c>
      <c r="F15" s="59"/>
      <c r="G15" s="55"/>
      <c r="I15" s="38" t="s">
        <v>115</v>
      </c>
      <c r="J15" s="51"/>
    </row>
    <row r="16" spans="1:10">
      <c r="A16" s="4">
        <v>13</v>
      </c>
      <c r="B16" s="47" t="s">
        <v>16</v>
      </c>
      <c r="C16" s="8" t="s">
        <v>135</v>
      </c>
      <c r="D16" s="59">
        <v>60</v>
      </c>
      <c r="E16" s="55">
        <v>0.98</v>
      </c>
      <c r="F16" s="59"/>
      <c r="G16" s="55"/>
      <c r="I16" s="38" t="s">
        <v>120</v>
      </c>
      <c r="J16" s="51"/>
    </row>
    <row r="17" spans="1:10">
      <c r="A17" s="4">
        <v>14</v>
      </c>
      <c r="B17" s="47" t="s">
        <v>17</v>
      </c>
      <c r="C17" s="8" t="s">
        <v>128</v>
      </c>
      <c r="D17" s="59">
        <v>66</v>
      </c>
      <c r="E17" s="55">
        <v>0.99</v>
      </c>
      <c r="F17" s="59"/>
      <c r="G17" s="55"/>
      <c r="I17" s="38" t="s">
        <v>112</v>
      </c>
      <c r="J17" s="51"/>
    </row>
    <row r="18" spans="1:10">
      <c r="A18" s="4">
        <v>15</v>
      </c>
      <c r="B18" s="47" t="s">
        <v>18</v>
      </c>
      <c r="C18" s="8" t="s">
        <v>41</v>
      </c>
      <c r="D18" s="59">
        <v>68</v>
      </c>
      <c r="E18" s="55">
        <v>1.02</v>
      </c>
      <c r="F18" s="59"/>
      <c r="G18" s="55"/>
      <c r="I18" s="38" t="s">
        <v>113</v>
      </c>
      <c r="J18" s="51"/>
    </row>
    <row r="19" spans="1:10">
      <c r="A19" s="4">
        <v>16</v>
      </c>
      <c r="B19" s="47" t="s">
        <v>19</v>
      </c>
      <c r="C19" s="8" t="s">
        <v>1</v>
      </c>
      <c r="D19" s="59">
        <v>68</v>
      </c>
      <c r="E19" s="55">
        <v>1</v>
      </c>
      <c r="F19" s="59"/>
      <c r="G19" s="55"/>
      <c r="I19" s="38" t="s">
        <v>117</v>
      </c>
      <c r="J19" s="50"/>
    </row>
    <row r="20" spans="1:10">
      <c r="A20" s="4">
        <v>17</v>
      </c>
      <c r="B20" s="47" t="s">
        <v>40</v>
      </c>
      <c r="C20" s="8" t="s">
        <v>129</v>
      </c>
      <c r="D20" s="59">
        <v>70</v>
      </c>
      <c r="E20" s="55">
        <v>0.97</v>
      </c>
      <c r="F20" s="59"/>
      <c r="G20" s="55"/>
      <c r="I20" s="38" t="s">
        <v>118</v>
      </c>
      <c r="J20" s="50"/>
    </row>
    <row r="21" spans="1:10">
      <c r="A21" s="4">
        <v>18</v>
      </c>
      <c r="B21" s="47" t="s">
        <v>42</v>
      </c>
      <c r="C21" s="8" t="s">
        <v>121</v>
      </c>
      <c r="D21" s="59">
        <v>88</v>
      </c>
      <c r="E21" s="55">
        <v>1.6</v>
      </c>
      <c r="F21" s="59"/>
      <c r="G21" s="55"/>
      <c r="I21" s="38" t="s">
        <v>100</v>
      </c>
      <c r="J21" s="51"/>
    </row>
    <row r="22" spans="1:10">
      <c r="A22" s="4">
        <v>19</v>
      </c>
      <c r="B22" s="63" t="s">
        <v>43</v>
      </c>
      <c r="C22" s="1" t="s">
        <v>253</v>
      </c>
      <c r="D22" s="60">
        <v>80</v>
      </c>
      <c r="E22" s="57">
        <v>1.1000000000000001</v>
      </c>
      <c r="F22" s="60"/>
      <c r="G22" s="57"/>
      <c r="I22" s="39"/>
      <c r="J22" s="52"/>
    </row>
    <row r="23" spans="1:10">
      <c r="A23" s="4">
        <v>20</v>
      </c>
      <c r="B23" s="47" t="s">
        <v>45</v>
      </c>
      <c r="C23" s="1" t="s">
        <v>326</v>
      </c>
      <c r="D23" s="61">
        <v>75</v>
      </c>
      <c r="E23" s="56">
        <v>1.26</v>
      </c>
      <c r="F23" s="61"/>
      <c r="G23" s="56"/>
      <c r="I23" s="41" t="s">
        <v>105</v>
      </c>
      <c r="J23" s="53"/>
    </row>
    <row r="24" spans="1:10">
      <c r="A24" s="4">
        <v>21</v>
      </c>
      <c r="B24" s="1" t="s">
        <v>47</v>
      </c>
      <c r="C24" s="1" t="s">
        <v>256</v>
      </c>
      <c r="D24" s="61">
        <v>65</v>
      </c>
      <c r="E24" s="56">
        <v>0.99</v>
      </c>
      <c r="F24" s="61"/>
      <c r="G24" s="56"/>
      <c r="I24" s="41" t="s">
        <v>106</v>
      </c>
      <c r="J24" s="53"/>
    </row>
    <row r="25" spans="1:10">
      <c r="A25" s="4">
        <v>22</v>
      </c>
      <c r="B25" s="1" t="s">
        <v>48</v>
      </c>
      <c r="C25" s="1" t="s">
        <v>257</v>
      </c>
      <c r="D25" s="61">
        <v>56</v>
      </c>
      <c r="E25" s="56">
        <v>0.98</v>
      </c>
      <c r="F25" s="61"/>
      <c r="G25" s="56"/>
      <c r="I25" s="41" t="s">
        <v>107</v>
      </c>
      <c r="J25" s="53"/>
    </row>
    <row r="26" spans="1:10">
      <c r="A26" s="4">
        <v>23</v>
      </c>
      <c r="B26" s="1" t="s">
        <v>133</v>
      </c>
      <c r="C26" s="1" t="s">
        <v>258</v>
      </c>
      <c r="D26" s="61">
        <v>53</v>
      </c>
      <c r="E26" s="56">
        <v>0.99</v>
      </c>
      <c r="F26" s="61"/>
      <c r="G26" s="56"/>
      <c r="I26" s="42" t="s">
        <v>115</v>
      </c>
      <c r="J26" s="52"/>
    </row>
    <row r="27" spans="1:10">
      <c r="A27" s="4">
        <v>24</v>
      </c>
      <c r="B27" s="1" t="s">
        <v>134</v>
      </c>
      <c r="C27" s="1" t="s">
        <v>259</v>
      </c>
      <c r="D27" s="61">
        <v>56</v>
      </c>
      <c r="E27" s="56">
        <v>0.96</v>
      </c>
      <c r="F27" s="61"/>
      <c r="G27" s="56"/>
      <c r="I27" s="42" t="s">
        <v>117</v>
      </c>
      <c r="J27" s="52"/>
    </row>
    <row r="28" spans="1:10">
      <c r="A28" s="4">
        <v>25</v>
      </c>
      <c r="B28" s="1" t="s">
        <v>317</v>
      </c>
      <c r="C28" s="1" t="s">
        <v>318</v>
      </c>
      <c r="D28" s="61">
        <v>65</v>
      </c>
      <c r="E28" s="56">
        <v>1.4</v>
      </c>
      <c r="F28" s="61"/>
      <c r="G28" s="56"/>
      <c r="I28" s="42" t="s">
        <v>108</v>
      </c>
      <c r="J28" s="52"/>
    </row>
    <row r="29" spans="1:10">
      <c r="A29" s="4">
        <v>26</v>
      </c>
      <c r="B29" s="1" t="s">
        <v>319</v>
      </c>
      <c r="C29" s="1" t="s">
        <v>320</v>
      </c>
      <c r="D29" s="61">
        <v>66</v>
      </c>
      <c r="E29" s="56">
        <v>0.98</v>
      </c>
      <c r="F29" s="61"/>
      <c r="G29" s="56"/>
      <c r="I29" s="42" t="s">
        <v>103</v>
      </c>
      <c r="J29" s="52"/>
    </row>
    <row r="30" spans="1:10">
      <c r="A30" s="4">
        <v>27</v>
      </c>
      <c r="B30" s="1" t="s">
        <v>321</v>
      </c>
      <c r="C30" s="1" t="s">
        <v>322</v>
      </c>
      <c r="D30" s="61">
        <v>71</v>
      </c>
      <c r="E30" s="56">
        <v>1.52</v>
      </c>
      <c r="F30" s="61"/>
      <c r="G30" s="56"/>
    </row>
    <row r="31" spans="1:10">
      <c r="A31" s="4">
        <v>28</v>
      </c>
      <c r="B31" s="1" t="s">
        <v>323</v>
      </c>
      <c r="C31" s="1" t="s">
        <v>324</v>
      </c>
      <c r="D31" s="61">
        <v>75</v>
      </c>
      <c r="E31" s="56">
        <v>1.48</v>
      </c>
      <c r="F31" s="61"/>
      <c r="G31" s="56"/>
    </row>
    <row r="32" spans="1:10">
      <c r="A32" s="4">
        <v>29</v>
      </c>
      <c r="B32" s="1" t="s">
        <v>328</v>
      </c>
      <c r="C32" s="1" t="s">
        <v>329</v>
      </c>
      <c r="D32" s="60">
        <v>75</v>
      </c>
      <c r="E32" s="57">
        <v>1.06</v>
      </c>
      <c r="F32" s="60"/>
      <c r="G32" s="57"/>
    </row>
    <row r="33" spans="1:10">
      <c r="A33" s="4">
        <v>30</v>
      </c>
      <c r="B33" s="27" t="s">
        <v>313</v>
      </c>
      <c r="C33" s="1" t="s">
        <v>254</v>
      </c>
      <c r="D33" s="39">
        <v>58</v>
      </c>
      <c r="E33" s="39">
        <v>0.98</v>
      </c>
      <c r="F33" s="39"/>
      <c r="G33" s="39"/>
    </row>
    <row r="34" spans="1:10">
      <c r="A34" s="4">
        <v>31</v>
      </c>
      <c r="B34" s="27" t="s">
        <v>314</v>
      </c>
      <c r="C34" s="1" t="s">
        <v>255</v>
      </c>
      <c r="D34" s="39">
        <v>58</v>
      </c>
      <c r="E34" s="39">
        <v>0.98</v>
      </c>
      <c r="F34" s="39"/>
      <c r="G34" s="39"/>
    </row>
    <row r="35" spans="1:10">
      <c r="A35" s="4">
        <v>32</v>
      </c>
      <c r="B35" s="78" t="s">
        <v>408</v>
      </c>
      <c r="C35" s="78" t="s">
        <v>409</v>
      </c>
      <c r="D35" s="68">
        <v>93</v>
      </c>
      <c r="E35" s="79">
        <v>1.02</v>
      </c>
      <c r="F35" s="68"/>
      <c r="G35" s="79"/>
      <c r="J35" s="77"/>
    </row>
    <row r="36" spans="1:10">
      <c r="A36" s="4">
        <v>33</v>
      </c>
      <c r="B36" s="46" t="s">
        <v>410</v>
      </c>
      <c r="C36" s="46" t="s">
        <v>411</v>
      </c>
      <c r="D36" s="68">
        <v>104</v>
      </c>
      <c r="E36" s="68">
        <v>1.08</v>
      </c>
      <c r="F36" s="68"/>
      <c r="G36" s="68"/>
      <c r="J36" s="77"/>
    </row>
    <row r="37" spans="1:10">
      <c r="A37" s="4">
        <v>34</v>
      </c>
      <c r="B37" s="46" t="s">
        <v>412</v>
      </c>
      <c r="C37" s="46" t="s">
        <v>413</v>
      </c>
      <c r="D37" s="68">
        <v>90</v>
      </c>
      <c r="E37" s="68">
        <v>1.03</v>
      </c>
      <c r="F37" s="68"/>
      <c r="G37" s="68"/>
      <c r="J37" s="77"/>
    </row>
    <row r="38" spans="1:10">
      <c r="A38" s="4">
        <v>35</v>
      </c>
      <c r="B38" s="46" t="s">
        <v>414</v>
      </c>
      <c r="C38" s="46" t="s">
        <v>415</v>
      </c>
      <c r="D38" s="68">
        <v>79</v>
      </c>
      <c r="E38" s="68">
        <v>1.03</v>
      </c>
      <c r="F38" s="68"/>
      <c r="G38" s="68"/>
      <c r="J38" s="77"/>
    </row>
    <row r="39" spans="1:10">
      <c r="A39" s="4">
        <v>36</v>
      </c>
      <c r="B39" s="46" t="s">
        <v>416</v>
      </c>
      <c r="C39" s="46" t="s">
        <v>417</v>
      </c>
      <c r="D39" s="68">
        <v>65</v>
      </c>
      <c r="E39" s="68">
        <v>1.04</v>
      </c>
      <c r="F39" s="68"/>
      <c r="G39" s="68"/>
      <c r="J39" s="77"/>
    </row>
    <row r="40" spans="1:10">
      <c r="A40" s="4">
        <v>37</v>
      </c>
      <c r="B40" s="46" t="s">
        <v>419</v>
      </c>
      <c r="C40" s="46" t="s">
        <v>420</v>
      </c>
      <c r="D40" s="68">
        <v>80</v>
      </c>
      <c r="E40" s="68">
        <v>1.17</v>
      </c>
      <c r="F40" s="68"/>
      <c r="G40" s="68"/>
      <c r="J40" s="77"/>
    </row>
    <row r="41" spans="1:10">
      <c r="A41" s="4">
        <v>38</v>
      </c>
      <c r="B41" s="46" t="s">
        <v>421</v>
      </c>
      <c r="C41" s="46" t="s">
        <v>422</v>
      </c>
      <c r="D41" s="68">
        <v>85</v>
      </c>
      <c r="E41" s="68">
        <v>1.02</v>
      </c>
      <c r="F41" s="68"/>
      <c r="G41" s="68"/>
      <c r="J41" s="77"/>
    </row>
  </sheetData>
  <phoneticPr fontId="17" type="noConversion"/>
  <pageMargins left="0.39370078740157483" right="0.39370078740157483" top="0.59055118110236227" bottom="0.59055118110236227" header="0.11811023622047245" footer="0.11811023622047245"/>
  <pageSetup paperSize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U63"/>
  <sheetViews>
    <sheetView topLeftCell="I15" zoomScale="75" workbookViewId="0">
      <selection activeCell="AK42" sqref="AK42"/>
    </sheetView>
  </sheetViews>
  <sheetFormatPr defaultRowHeight="12.75"/>
  <cols>
    <col min="1" max="1" width="3.42578125" customWidth="1"/>
    <col min="2" max="2" width="15" customWidth="1"/>
    <col min="3" max="3" width="10.85546875" customWidth="1"/>
    <col min="4" max="4" width="32.28515625" customWidth="1"/>
    <col min="5" max="5" width="9.42578125" customWidth="1"/>
    <col min="6" max="6" width="6.5703125" hidden="1" customWidth="1"/>
    <col min="7" max="7" width="6.85546875" customWidth="1"/>
    <col min="8" max="8" width="6.5703125" style="15" hidden="1" customWidth="1"/>
    <col min="9" max="9" width="6.5703125" style="15" customWidth="1"/>
    <col min="10" max="10" width="6.5703125" hidden="1" customWidth="1"/>
    <col min="11" max="11" width="6.5703125" customWidth="1"/>
    <col min="12" max="12" width="6.42578125" hidden="1" customWidth="1"/>
    <col min="13" max="13" width="6.42578125" customWidth="1"/>
    <col min="14" max="14" width="6.5703125" hidden="1" customWidth="1"/>
    <col min="15" max="15" width="6.5703125" customWidth="1"/>
    <col min="16" max="16" width="6.5703125" style="15" hidden="1" customWidth="1"/>
    <col min="17" max="17" width="6.5703125" style="15" customWidth="1"/>
    <col min="18" max="18" width="6.5703125" style="15" hidden="1" customWidth="1"/>
    <col min="19" max="19" width="6.5703125" style="15" customWidth="1"/>
    <col min="20" max="20" width="6.5703125" style="15" hidden="1" customWidth="1"/>
    <col min="21" max="21" width="6.5703125" style="15" customWidth="1"/>
    <col min="22" max="22" width="6.5703125" style="15" hidden="1" customWidth="1"/>
    <col min="23" max="23" width="6.5703125" style="15" customWidth="1"/>
    <col min="24" max="24" width="6.5703125" hidden="1" customWidth="1"/>
    <col min="25" max="25" width="6.5703125" customWidth="1"/>
    <col min="26" max="26" width="6.5703125" hidden="1" customWidth="1"/>
    <col min="27" max="27" width="6.5703125" customWidth="1"/>
    <col min="28" max="28" width="6.5703125" style="15" hidden="1" customWidth="1"/>
    <col min="29" max="29" width="6.5703125" style="15" customWidth="1"/>
    <col min="30" max="30" width="6.5703125" hidden="1" customWidth="1"/>
    <col min="31" max="31" width="6.5703125" customWidth="1"/>
    <col min="32" max="32" width="6.5703125" style="15" hidden="1" customWidth="1"/>
    <col min="33" max="33" width="6.5703125" style="15" customWidth="1"/>
    <col min="34" max="34" width="6.5703125" style="15" hidden="1" customWidth="1"/>
    <col min="35" max="35" width="6.5703125" style="15" customWidth="1"/>
    <col min="36" max="36" width="6.5703125" hidden="1" customWidth="1"/>
    <col min="37" max="37" width="6.5703125" customWidth="1"/>
    <col min="38" max="38" width="6.5703125" hidden="1" customWidth="1"/>
    <col min="39" max="39" width="6.5703125" customWidth="1"/>
    <col min="40" max="40" width="6.5703125" hidden="1" customWidth="1"/>
    <col min="41" max="41" width="6.5703125" customWidth="1"/>
    <col min="42" max="42" width="6.5703125" hidden="1" customWidth="1"/>
    <col min="43" max="43" width="6.5703125" customWidth="1"/>
    <col min="44" max="44" width="6.42578125" hidden="1" customWidth="1"/>
    <col min="45" max="45" width="6.42578125" customWidth="1"/>
    <col min="46" max="46" width="6.5703125" hidden="1" customWidth="1"/>
    <col min="47" max="47" width="6.42578125" customWidth="1"/>
  </cols>
  <sheetData>
    <row r="2" spans="2:47">
      <c r="G2" t="s">
        <v>42</v>
      </c>
      <c r="I2" s="15" t="s">
        <v>7</v>
      </c>
      <c r="K2" t="s">
        <v>8</v>
      </c>
      <c r="M2" t="s">
        <v>10</v>
      </c>
      <c r="N2" t="s">
        <v>11</v>
      </c>
      <c r="O2" t="s">
        <v>11</v>
      </c>
      <c r="AA2" t="s">
        <v>12</v>
      </c>
    </row>
    <row r="3" spans="2:47">
      <c r="F3" s="13" t="s">
        <v>100</v>
      </c>
      <c r="G3" s="13" t="s">
        <v>100</v>
      </c>
      <c r="H3" s="14" t="s">
        <v>101</v>
      </c>
      <c r="I3" s="14" t="s">
        <v>101</v>
      </c>
      <c r="J3" s="13" t="s">
        <v>102</v>
      </c>
      <c r="K3" s="13" t="s">
        <v>102</v>
      </c>
      <c r="L3" s="13" t="s">
        <v>103</v>
      </c>
      <c r="M3" s="13" t="s">
        <v>103</v>
      </c>
      <c r="O3" s="13" t="s">
        <v>104</v>
      </c>
      <c r="Q3" s="14" t="s">
        <v>105</v>
      </c>
      <c r="S3" s="14" t="s">
        <v>106</v>
      </c>
      <c r="U3" s="14" t="s">
        <v>107</v>
      </c>
      <c r="W3" s="14" t="s">
        <v>108</v>
      </c>
      <c r="Y3" s="14" t="s">
        <v>109</v>
      </c>
      <c r="AA3" s="14" t="s">
        <v>110</v>
      </c>
      <c r="AC3" s="14" t="s">
        <v>111</v>
      </c>
      <c r="AE3" s="14" t="s">
        <v>112</v>
      </c>
      <c r="AG3" s="14" t="s">
        <v>113</v>
      </c>
      <c r="AI3" s="14" t="s">
        <v>114</v>
      </c>
      <c r="AK3" s="14" t="s">
        <v>115</v>
      </c>
      <c r="AM3" s="14" t="s">
        <v>116</v>
      </c>
      <c r="AO3" s="14" t="s">
        <v>117</v>
      </c>
      <c r="AQ3" s="14" t="s">
        <v>118</v>
      </c>
      <c r="AS3" s="14" t="s">
        <v>119</v>
      </c>
      <c r="AU3" s="14" t="s">
        <v>120</v>
      </c>
    </row>
    <row r="4" spans="2:47">
      <c r="B4" s="1" t="s">
        <v>155</v>
      </c>
      <c r="C4" s="1"/>
      <c r="D4" s="1" t="s">
        <v>156</v>
      </c>
      <c r="E4" s="16">
        <v>2.58</v>
      </c>
      <c r="F4" s="15">
        <v>33.5</v>
      </c>
      <c r="G4" s="15">
        <f t="shared" ref="G4:G20" si="0">F4*E4/100</f>
        <v>0.86430000000000007</v>
      </c>
      <c r="H4" s="15">
        <v>64.95</v>
      </c>
      <c r="I4" s="15">
        <f>H4*$E4/100</f>
        <v>1.67571</v>
      </c>
      <c r="J4" s="15">
        <v>72.599999999999994</v>
      </c>
      <c r="K4" s="15">
        <f>J4*$E4/100</f>
        <v>1.8730799999999999</v>
      </c>
      <c r="L4" s="16">
        <v>63.82</v>
      </c>
      <c r="M4" s="15">
        <f>L4*$E4/100</f>
        <v>1.6465559999999999</v>
      </c>
      <c r="N4" s="15">
        <v>63.37</v>
      </c>
      <c r="O4" s="15">
        <f>N4*$E4/100</f>
        <v>1.634946</v>
      </c>
      <c r="P4" s="15">
        <v>55.75</v>
      </c>
      <c r="Q4" s="15">
        <f>P4*$E4/100</f>
        <v>1.43835</v>
      </c>
      <c r="R4" s="15">
        <v>62.65</v>
      </c>
      <c r="S4" s="15">
        <f>R4*$E4/100</f>
        <v>1.6163700000000001</v>
      </c>
      <c r="T4" s="15">
        <v>53.18</v>
      </c>
      <c r="U4" s="15">
        <f>T4*$E4/100</f>
        <v>1.3720439999999998</v>
      </c>
      <c r="V4" s="15">
        <v>46.156999999999996</v>
      </c>
      <c r="W4" s="15">
        <f>V4*$E4/100</f>
        <v>1.1908506000000001</v>
      </c>
      <c r="X4" s="15">
        <v>46.99</v>
      </c>
      <c r="Y4" s="15">
        <f>X4*$E4/100</f>
        <v>1.2123420000000003</v>
      </c>
      <c r="Z4" s="15">
        <v>47.51</v>
      </c>
      <c r="AA4" s="15">
        <f>Z4*$E4/100</f>
        <v>1.2257579999999999</v>
      </c>
      <c r="AB4" s="15">
        <v>67.87</v>
      </c>
      <c r="AC4" s="15">
        <f>AB4*$E4/100</f>
        <v>1.7510460000000001</v>
      </c>
      <c r="AD4" s="15">
        <v>68.099999999999994</v>
      </c>
      <c r="AE4" s="15">
        <f>AD4*$E4/100</f>
        <v>1.7569799999999998</v>
      </c>
      <c r="AF4" s="15">
        <v>65.42</v>
      </c>
      <c r="AG4" s="15">
        <f>AF4*$E4/100</f>
        <v>1.6878360000000001</v>
      </c>
      <c r="AH4" s="15">
        <v>61.16</v>
      </c>
      <c r="AI4" s="15">
        <f>AH4*$E4/100</f>
        <v>1.577928</v>
      </c>
      <c r="AJ4" s="15">
        <v>81.040000000000006</v>
      </c>
      <c r="AK4" s="15">
        <f>AJ4*$E4/100</f>
        <v>2.0908320000000002</v>
      </c>
      <c r="AL4" s="15">
        <v>57.15</v>
      </c>
      <c r="AM4" s="15">
        <f>AL4*$E4/100</f>
        <v>1.4744699999999999</v>
      </c>
      <c r="AN4" s="15">
        <v>68.22</v>
      </c>
      <c r="AO4" s="15">
        <f>AN4*$E4/100</f>
        <v>1.760076</v>
      </c>
      <c r="AP4" s="15">
        <v>68.81</v>
      </c>
      <c r="AQ4" s="15">
        <f>AP4*$E4/100</f>
        <v>1.7752980000000003</v>
      </c>
      <c r="AR4" s="15">
        <v>38.6</v>
      </c>
      <c r="AS4" s="15">
        <f>AR4*$E4/100</f>
        <v>0.9958800000000001</v>
      </c>
      <c r="AT4" s="15">
        <v>79.150000000000006</v>
      </c>
      <c r="AU4" s="15">
        <f>AT4*$E4/100</f>
        <v>2.0420700000000003</v>
      </c>
    </row>
    <row r="5" spans="2:47">
      <c r="B5" s="1" t="s">
        <v>157</v>
      </c>
      <c r="C5" s="1"/>
      <c r="D5" s="1" t="s">
        <v>158</v>
      </c>
      <c r="E5" s="16">
        <v>13.47</v>
      </c>
      <c r="F5" s="15"/>
      <c r="G5" s="15">
        <f t="shared" si="0"/>
        <v>0</v>
      </c>
      <c r="H5" s="15">
        <v>2.79</v>
      </c>
      <c r="I5" s="15">
        <f t="shared" ref="I5:I39" si="1">H5*E5/100</f>
        <v>0.37581300000000001</v>
      </c>
      <c r="J5" s="15"/>
      <c r="K5" s="15">
        <f t="shared" ref="K5:K39" si="2">J5*$E5/100</f>
        <v>0</v>
      </c>
      <c r="L5" s="16"/>
      <c r="M5" s="15">
        <f t="shared" ref="M5:M39" si="3">L5*$E5/100</f>
        <v>0</v>
      </c>
      <c r="N5" s="15"/>
      <c r="O5" s="15">
        <f t="shared" ref="O5:O39" si="4">N5*$E5/100</f>
        <v>0</v>
      </c>
      <c r="Q5" s="15">
        <f t="shared" ref="Q5:Q39" si="5">P5*$E5/100</f>
        <v>0</v>
      </c>
      <c r="R5" s="15">
        <v>1.76</v>
      </c>
      <c r="S5" s="15">
        <f t="shared" ref="S5:S39" si="6">R5*$E5/100</f>
        <v>0.237072</v>
      </c>
      <c r="U5" s="15">
        <f t="shared" ref="U5:U39" si="7">T5*$E5/100</f>
        <v>0</v>
      </c>
      <c r="W5" s="15">
        <f t="shared" ref="W5:W39" si="8">V5*$E5/100</f>
        <v>0</v>
      </c>
      <c r="X5" s="15"/>
      <c r="Y5" s="15">
        <f t="shared" ref="Y5:Y39" si="9">X5*$E5/100</f>
        <v>0</v>
      </c>
      <c r="Z5" s="15"/>
      <c r="AA5" s="15">
        <f t="shared" ref="AA5:AA39" si="10">Z5*$E5/100</f>
        <v>0</v>
      </c>
      <c r="AC5" s="15">
        <f t="shared" ref="AC5:AC39" si="11">AB5*$E5/100</f>
        <v>0</v>
      </c>
      <c r="AD5" s="15"/>
      <c r="AE5" s="15">
        <f t="shared" ref="AE5:AE39" si="12">AD5*$E5/100</f>
        <v>0</v>
      </c>
      <c r="AG5" s="15">
        <f t="shared" ref="AG5:AG39" si="13">AF5*$E5/100</f>
        <v>0</v>
      </c>
      <c r="AH5" s="15">
        <v>2.04</v>
      </c>
      <c r="AI5" s="15">
        <f t="shared" ref="AI5:AI39" si="14">AH5*$E5/100</f>
        <v>0.27478800000000003</v>
      </c>
      <c r="AJ5" s="15"/>
      <c r="AK5" s="15">
        <f t="shared" ref="AK5:AK39" si="15">AJ5*$E5/100</f>
        <v>0</v>
      </c>
      <c r="AL5" s="15">
        <v>2.7</v>
      </c>
      <c r="AM5" s="15">
        <f t="shared" ref="AM5:AM39" si="16">AL5*$E5/100</f>
        <v>0.36369000000000007</v>
      </c>
      <c r="AN5" s="15"/>
      <c r="AO5" s="15">
        <f t="shared" ref="AO5:AO39" si="17">AN5*$E5/100</f>
        <v>0</v>
      </c>
      <c r="AP5" s="15"/>
      <c r="AQ5" s="15">
        <f t="shared" ref="AQ5:AQ39" si="18">AP5*$E5/100</f>
        <v>0</v>
      </c>
      <c r="AR5" s="15"/>
      <c r="AS5" s="15">
        <f t="shared" ref="AS5:AS39" si="19">AR5*$E5/100</f>
        <v>0</v>
      </c>
      <c r="AT5" s="15"/>
      <c r="AU5" s="15">
        <f t="shared" ref="AU5:AU39" si="20">AT5*$E5/100</f>
        <v>0</v>
      </c>
    </row>
    <row r="6" spans="2:47">
      <c r="B6" s="1" t="s">
        <v>159</v>
      </c>
      <c r="C6" s="1"/>
      <c r="D6" s="1" t="s">
        <v>160</v>
      </c>
      <c r="E6" s="16">
        <v>8.5</v>
      </c>
      <c r="F6" s="15"/>
      <c r="G6" s="15">
        <f t="shared" si="0"/>
        <v>0</v>
      </c>
      <c r="I6" s="15">
        <f t="shared" si="1"/>
        <v>0</v>
      </c>
      <c r="J6" s="15"/>
      <c r="K6" s="15">
        <f t="shared" si="2"/>
        <v>0</v>
      </c>
      <c r="L6" s="16"/>
      <c r="M6" s="15">
        <f t="shared" si="3"/>
        <v>0</v>
      </c>
      <c r="N6" s="15"/>
      <c r="O6" s="15">
        <f t="shared" si="4"/>
        <v>0</v>
      </c>
      <c r="Q6" s="15">
        <f t="shared" si="5"/>
        <v>0</v>
      </c>
      <c r="S6" s="15">
        <f t="shared" si="6"/>
        <v>0</v>
      </c>
      <c r="U6" s="15">
        <f t="shared" si="7"/>
        <v>0</v>
      </c>
      <c r="V6" s="15">
        <v>0.43</v>
      </c>
      <c r="W6" s="15">
        <f t="shared" si="8"/>
        <v>3.6549999999999999E-2</v>
      </c>
      <c r="X6" s="15">
        <v>0.38</v>
      </c>
      <c r="Y6" s="15">
        <f t="shared" si="9"/>
        <v>3.2300000000000002E-2</v>
      </c>
      <c r="Z6" s="15"/>
      <c r="AA6" s="15">
        <f t="shared" si="10"/>
        <v>0</v>
      </c>
      <c r="AC6" s="15">
        <f t="shared" si="11"/>
        <v>0</v>
      </c>
      <c r="AD6" s="15"/>
      <c r="AE6" s="15">
        <f t="shared" si="12"/>
        <v>0</v>
      </c>
      <c r="AG6" s="15">
        <f t="shared" si="13"/>
        <v>0</v>
      </c>
      <c r="AI6" s="15">
        <f t="shared" si="14"/>
        <v>0</v>
      </c>
      <c r="AJ6" s="15"/>
      <c r="AK6" s="15">
        <f t="shared" si="15"/>
        <v>0</v>
      </c>
      <c r="AL6" s="15"/>
      <c r="AM6" s="15">
        <f t="shared" si="16"/>
        <v>0</v>
      </c>
      <c r="AN6" s="15"/>
      <c r="AO6" s="15">
        <f t="shared" si="17"/>
        <v>0</v>
      </c>
      <c r="AP6" s="15"/>
      <c r="AQ6" s="15">
        <f t="shared" si="18"/>
        <v>0</v>
      </c>
      <c r="AR6" s="15"/>
      <c r="AS6" s="15">
        <f t="shared" si="19"/>
        <v>0</v>
      </c>
      <c r="AT6" s="15"/>
      <c r="AU6" s="15">
        <f t="shared" si="20"/>
        <v>0</v>
      </c>
    </row>
    <row r="7" spans="2:47">
      <c r="B7" s="1" t="s">
        <v>161</v>
      </c>
      <c r="C7" s="1"/>
      <c r="D7" s="1" t="s">
        <v>162</v>
      </c>
      <c r="E7" s="1"/>
      <c r="F7" s="16"/>
      <c r="G7" s="15">
        <f t="shared" si="0"/>
        <v>0</v>
      </c>
      <c r="H7" s="15">
        <f t="shared" ref="H7:AU7" si="21">G7*F7/100</f>
        <v>0</v>
      </c>
      <c r="I7" s="15">
        <f t="shared" si="21"/>
        <v>0</v>
      </c>
      <c r="J7" s="15">
        <f t="shared" si="21"/>
        <v>0</v>
      </c>
      <c r="K7" s="15">
        <f t="shared" si="21"/>
        <v>0</v>
      </c>
      <c r="L7" s="15">
        <f t="shared" si="21"/>
        <v>0</v>
      </c>
      <c r="M7" s="15">
        <f t="shared" si="21"/>
        <v>0</v>
      </c>
      <c r="N7" s="15">
        <f t="shared" si="21"/>
        <v>0</v>
      </c>
      <c r="O7" s="15">
        <f t="shared" si="21"/>
        <v>0</v>
      </c>
      <c r="P7" s="15">
        <f t="shared" si="21"/>
        <v>0</v>
      </c>
      <c r="Q7" s="15">
        <f t="shared" si="21"/>
        <v>0</v>
      </c>
      <c r="R7" s="15">
        <f t="shared" si="21"/>
        <v>0</v>
      </c>
      <c r="S7" s="15">
        <f t="shared" si="21"/>
        <v>0</v>
      </c>
      <c r="T7" s="15">
        <f t="shared" si="21"/>
        <v>0</v>
      </c>
      <c r="U7" s="15">
        <f t="shared" si="21"/>
        <v>0</v>
      </c>
      <c r="V7" s="15">
        <f t="shared" si="21"/>
        <v>0</v>
      </c>
      <c r="W7" s="15">
        <f t="shared" si="21"/>
        <v>0</v>
      </c>
      <c r="X7" s="15">
        <f t="shared" si="21"/>
        <v>0</v>
      </c>
      <c r="Y7" s="15">
        <f t="shared" si="21"/>
        <v>0</v>
      </c>
      <c r="Z7" s="15">
        <f t="shared" si="21"/>
        <v>0</v>
      </c>
      <c r="AA7" s="15">
        <f t="shared" si="21"/>
        <v>0</v>
      </c>
      <c r="AB7" s="15">
        <f t="shared" si="21"/>
        <v>0</v>
      </c>
      <c r="AC7" s="15">
        <f t="shared" si="21"/>
        <v>0</v>
      </c>
      <c r="AD7" s="15">
        <f t="shared" si="21"/>
        <v>0</v>
      </c>
      <c r="AE7" s="15">
        <f t="shared" si="21"/>
        <v>0</v>
      </c>
      <c r="AF7" s="15">
        <f t="shared" si="21"/>
        <v>0</v>
      </c>
      <c r="AG7" s="15">
        <f t="shared" si="21"/>
        <v>0</v>
      </c>
      <c r="AH7" s="15">
        <f t="shared" si="21"/>
        <v>0</v>
      </c>
      <c r="AI7" s="15">
        <f t="shared" si="21"/>
        <v>0</v>
      </c>
      <c r="AJ7" s="15">
        <f t="shared" si="21"/>
        <v>0</v>
      </c>
      <c r="AK7" s="15">
        <f t="shared" si="21"/>
        <v>0</v>
      </c>
      <c r="AL7" s="15">
        <f t="shared" si="21"/>
        <v>0</v>
      </c>
      <c r="AM7" s="15">
        <f t="shared" si="21"/>
        <v>0</v>
      </c>
      <c r="AN7" s="15">
        <f t="shared" si="21"/>
        <v>0</v>
      </c>
      <c r="AO7" s="15">
        <f t="shared" si="21"/>
        <v>0</v>
      </c>
      <c r="AP7" s="15">
        <f t="shared" si="21"/>
        <v>0</v>
      </c>
      <c r="AQ7" s="15">
        <f t="shared" si="21"/>
        <v>0</v>
      </c>
      <c r="AR7" s="15">
        <f t="shared" si="21"/>
        <v>0</v>
      </c>
      <c r="AS7" s="15">
        <f t="shared" si="21"/>
        <v>0</v>
      </c>
      <c r="AT7" s="15">
        <f t="shared" si="21"/>
        <v>0</v>
      </c>
      <c r="AU7" s="15">
        <f t="shared" si="21"/>
        <v>0</v>
      </c>
    </row>
    <row r="8" spans="2:47">
      <c r="B8" s="1" t="s">
        <v>163</v>
      </c>
      <c r="C8" s="1"/>
      <c r="D8" s="1" t="s">
        <v>164</v>
      </c>
      <c r="E8" s="16">
        <v>2.94</v>
      </c>
      <c r="F8" s="15">
        <v>9.18</v>
      </c>
      <c r="G8" s="15">
        <f t="shared" si="0"/>
        <v>0.26989200000000002</v>
      </c>
      <c r="I8" s="15">
        <f t="shared" si="1"/>
        <v>0</v>
      </c>
      <c r="J8" s="15"/>
      <c r="K8" s="15">
        <f t="shared" si="2"/>
        <v>0</v>
      </c>
      <c r="L8" s="16">
        <v>1.7</v>
      </c>
      <c r="M8" s="15">
        <f t="shared" si="3"/>
        <v>4.9980000000000004E-2</v>
      </c>
      <c r="N8" s="15"/>
      <c r="O8" s="15">
        <f t="shared" si="4"/>
        <v>0</v>
      </c>
      <c r="Q8" s="15">
        <f t="shared" si="5"/>
        <v>0</v>
      </c>
      <c r="R8" s="15">
        <v>2.5499999999999998</v>
      </c>
      <c r="S8" s="15">
        <f t="shared" si="6"/>
        <v>7.4969999999999995E-2</v>
      </c>
      <c r="U8" s="15">
        <f t="shared" si="7"/>
        <v>0</v>
      </c>
      <c r="V8" s="15">
        <v>7.52</v>
      </c>
      <c r="W8" s="15">
        <f t="shared" si="8"/>
        <v>0.22108799999999998</v>
      </c>
      <c r="X8" s="15">
        <v>9.6199999999999992</v>
      </c>
      <c r="Y8" s="15">
        <f t="shared" si="9"/>
        <v>0.28282799999999997</v>
      </c>
      <c r="Z8" s="15">
        <v>2.42</v>
      </c>
      <c r="AA8" s="15">
        <f t="shared" si="10"/>
        <v>7.1148000000000003E-2</v>
      </c>
      <c r="AB8" s="15">
        <v>1.6</v>
      </c>
      <c r="AC8" s="15">
        <f t="shared" si="11"/>
        <v>4.7039999999999998E-2</v>
      </c>
      <c r="AD8" s="15">
        <v>2</v>
      </c>
      <c r="AE8" s="15">
        <f t="shared" si="12"/>
        <v>5.8799999999999998E-2</v>
      </c>
      <c r="AF8" s="15">
        <v>2.15</v>
      </c>
      <c r="AG8" s="15">
        <f t="shared" si="13"/>
        <v>6.3210000000000002E-2</v>
      </c>
      <c r="AH8" s="15">
        <v>2</v>
      </c>
      <c r="AI8" s="15">
        <f t="shared" si="14"/>
        <v>5.8799999999999998E-2</v>
      </c>
      <c r="AJ8" s="15"/>
      <c r="AK8" s="15">
        <f t="shared" si="15"/>
        <v>0</v>
      </c>
      <c r="AL8" s="15"/>
      <c r="AM8" s="15">
        <f t="shared" si="16"/>
        <v>0</v>
      </c>
      <c r="AN8" s="15">
        <v>3.13</v>
      </c>
      <c r="AO8" s="15">
        <f t="shared" si="17"/>
        <v>9.2021999999999993E-2</v>
      </c>
      <c r="AP8" s="15"/>
      <c r="AQ8" s="15">
        <f t="shared" si="18"/>
        <v>0</v>
      </c>
      <c r="AR8" s="15">
        <v>5.57</v>
      </c>
      <c r="AS8" s="15">
        <f t="shared" si="19"/>
        <v>0.16375800000000001</v>
      </c>
      <c r="AT8" s="15"/>
      <c r="AU8" s="15">
        <f t="shared" si="20"/>
        <v>0</v>
      </c>
    </row>
    <row r="9" spans="2:47">
      <c r="B9" s="1" t="s">
        <v>165</v>
      </c>
      <c r="C9" s="1"/>
      <c r="D9" s="1" t="s">
        <v>166</v>
      </c>
      <c r="E9" s="16">
        <v>14.5</v>
      </c>
      <c r="F9" s="15"/>
      <c r="G9" s="15">
        <f t="shared" si="0"/>
        <v>0</v>
      </c>
      <c r="I9" s="15">
        <f t="shared" si="1"/>
        <v>0</v>
      </c>
      <c r="J9" s="15"/>
      <c r="K9" s="15">
        <f t="shared" si="2"/>
        <v>0</v>
      </c>
      <c r="L9" s="16"/>
      <c r="M9" s="15">
        <f t="shared" si="3"/>
        <v>0</v>
      </c>
      <c r="N9" s="15"/>
      <c r="O9" s="15">
        <f t="shared" si="4"/>
        <v>0</v>
      </c>
      <c r="Q9" s="15">
        <f t="shared" si="5"/>
        <v>0</v>
      </c>
      <c r="S9" s="15">
        <f t="shared" si="6"/>
        <v>0</v>
      </c>
      <c r="U9" s="15">
        <f t="shared" si="7"/>
        <v>0</v>
      </c>
      <c r="W9" s="15">
        <f t="shared" si="8"/>
        <v>0</v>
      </c>
      <c r="X9" s="15">
        <v>0.19</v>
      </c>
      <c r="Y9" s="15">
        <f t="shared" si="9"/>
        <v>2.7549999999999998E-2</v>
      </c>
      <c r="Z9" s="15"/>
      <c r="AA9" s="15">
        <f t="shared" si="10"/>
        <v>0</v>
      </c>
      <c r="AC9" s="15">
        <f t="shared" si="11"/>
        <v>0</v>
      </c>
      <c r="AD9" s="15"/>
      <c r="AE9" s="15">
        <f t="shared" si="12"/>
        <v>0</v>
      </c>
      <c r="AG9" s="15">
        <f t="shared" si="13"/>
        <v>0</v>
      </c>
      <c r="AI9" s="15">
        <f t="shared" si="14"/>
        <v>0</v>
      </c>
      <c r="AJ9" s="15"/>
      <c r="AK9" s="15">
        <f t="shared" si="15"/>
        <v>0</v>
      </c>
      <c r="AL9" s="15"/>
      <c r="AM9" s="15">
        <f t="shared" si="16"/>
        <v>0</v>
      </c>
      <c r="AN9" s="15"/>
      <c r="AO9" s="15">
        <f t="shared" si="17"/>
        <v>0</v>
      </c>
      <c r="AP9" s="15"/>
      <c r="AQ9" s="15">
        <f t="shared" si="18"/>
        <v>0</v>
      </c>
      <c r="AR9" s="15"/>
      <c r="AS9" s="15">
        <f t="shared" si="19"/>
        <v>0</v>
      </c>
      <c r="AT9" s="15"/>
      <c r="AU9" s="15">
        <f t="shared" si="20"/>
        <v>0</v>
      </c>
    </row>
    <row r="10" spans="2:47">
      <c r="B10" s="1" t="s">
        <v>167</v>
      </c>
      <c r="C10" s="1"/>
      <c r="D10" s="1" t="s">
        <v>168</v>
      </c>
      <c r="E10" s="16">
        <v>18.98</v>
      </c>
      <c r="F10" s="15">
        <v>0.8</v>
      </c>
      <c r="G10" s="15">
        <f t="shared" si="0"/>
        <v>0.15184</v>
      </c>
      <c r="I10" s="15">
        <f t="shared" si="1"/>
        <v>0</v>
      </c>
      <c r="J10" s="15"/>
      <c r="K10" s="15">
        <f t="shared" si="2"/>
        <v>0</v>
      </c>
      <c r="L10" s="16">
        <v>0.49</v>
      </c>
      <c r="M10" s="15">
        <f t="shared" si="3"/>
        <v>9.3002000000000001E-2</v>
      </c>
      <c r="N10" s="15"/>
      <c r="O10" s="15">
        <f t="shared" si="4"/>
        <v>0</v>
      </c>
      <c r="Q10" s="15">
        <f t="shared" si="5"/>
        <v>0</v>
      </c>
      <c r="S10" s="15">
        <f t="shared" si="6"/>
        <v>0</v>
      </c>
      <c r="T10" s="15">
        <v>0.52</v>
      </c>
      <c r="U10" s="15">
        <f t="shared" si="7"/>
        <v>9.8696000000000006E-2</v>
      </c>
      <c r="V10" s="15">
        <v>0.35299999999999998</v>
      </c>
      <c r="W10" s="15">
        <f t="shared" si="8"/>
        <v>6.6999400000000001E-2</v>
      </c>
      <c r="X10" s="15"/>
      <c r="Y10" s="15">
        <f t="shared" si="9"/>
        <v>0</v>
      </c>
      <c r="Z10" s="15"/>
      <c r="AA10" s="15">
        <f t="shared" si="10"/>
        <v>0</v>
      </c>
      <c r="AC10" s="15">
        <f t="shared" si="11"/>
        <v>0</v>
      </c>
      <c r="AD10" s="15"/>
      <c r="AE10" s="15">
        <f t="shared" si="12"/>
        <v>0</v>
      </c>
      <c r="AG10" s="15">
        <f t="shared" si="13"/>
        <v>0</v>
      </c>
      <c r="AH10" s="15">
        <v>0.24</v>
      </c>
      <c r="AI10" s="15">
        <f t="shared" si="14"/>
        <v>4.5552000000000002E-2</v>
      </c>
      <c r="AJ10" s="15"/>
      <c r="AK10" s="15">
        <f t="shared" si="15"/>
        <v>0</v>
      </c>
      <c r="AL10" s="15">
        <v>0.23</v>
      </c>
      <c r="AM10" s="15">
        <f t="shared" si="16"/>
        <v>4.3653999999999998E-2</v>
      </c>
      <c r="AN10" s="15"/>
      <c r="AO10" s="15">
        <f t="shared" si="17"/>
        <v>0</v>
      </c>
      <c r="AP10" s="15"/>
      <c r="AQ10" s="15">
        <f t="shared" si="18"/>
        <v>0</v>
      </c>
      <c r="AR10" s="15"/>
      <c r="AS10" s="15">
        <f t="shared" si="19"/>
        <v>0</v>
      </c>
      <c r="AT10" s="15"/>
      <c r="AU10" s="15">
        <f t="shared" si="20"/>
        <v>0</v>
      </c>
    </row>
    <row r="11" spans="2:47">
      <c r="B11" s="1" t="s">
        <v>169</v>
      </c>
      <c r="C11" s="1"/>
      <c r="D11" s="1" t="s">
        <v>170</v>
      </c>
      <c r="E11" s="16"/>
      <c r="F11" s="15">
        <v>2.52</v>
      </c>
      <c r="G11" s="15">
        <f t="shared" si="0"/>
        <v>0</v>
      </c>
      <c r="I11" s="15">
        <f t="shared" si="1"/>
        <v>0</v>
      </c>
      <c r="J11" s="15"/>
      <c r="K11" s="15">
        <f t="shared" si="2"/>
        <v>0</v>
      </c>
      <c r="L11" s="16"/>
      <c r="M11" s="15">
        <f t="shared" si="3"/>
        <v>0</v>
      </c>
      <c r="N11" s="15"/>
      <c r="O11" s="15">
        <f t="shared" si="4"/>
        <v>0</v>
      </c>
      <c r="Q11" s="15">
        <f t="shared" si="5"/>
        <v>0</v>
      </c>
      <c r="S11" s="15">
        <f t="shared" si="6"/>
        <v>0</v>
      </c>
      <c r="U11" s="15">
        <f t="shared" si="7"/>
        <v>0</v>
      </c>
      <c r="W11" s="15">
        <f t="shared" si="8"/>
        <v>0</v>
      </c>
      <c r="X11" s="15"/>
      <c r="Y11" s="15">
        <f t="shared" si="9"/>
        <v>0</v>
      </c>
      <c r="Z11" s="15"/>
      <c r="AA11" s="15">
        <f t="shared" si="10"/>
        <v>0</v>
      </c>
      <c r="AC11" s="15">
        <f t="shared" si="11"/>
        <v>0</v>
      </c>
      <c r="AD11" s="15"/>
      <c r="AE11" s="15">
        <f t="shared" si="12"/>
        <v>0</v>
      </c>
      <c r="AG11" s="15">
        <f t="shared" si="13"/>
        <v>0</v>
      </c>
      <c r="AI11" s="15">
        <f t="shared" si="14"/>
        <v>0</v>
      </c>
      <c r="AJ11" s="15"/>
      <c r="AK11" s="15">
        <f t="shared" si="15"/>
        <v>0</v>
      </c>
      <c r="AL11" s="15"/>
      <c r="AM11" s="15">
        <f t="shared" si="16"/>
        <v>0</v>
      </c>
      <c r="AN11" s="15"/>
      <c r="AO11" s="15">
        <f t="shared" si="17"/>
        <v>0</v>
      </c>
      <c r="AP11" s="15"/>
      <c r="AQ11" s="15">
        <f t="shared" si="18"/>
        <v>0</v>
      </c>
      <c r="AR11" s="15"/>
      <c r="AS11" s="15">
        <f t="shared" si="19"/>
        <v>0</v>
      </c>
      <c r="AT11" s="15"/>
      <c r="AU11" s="15">
        <f t="shared" si="20"/>
        <v>0</v>
      </c>
    </row>
    <row r="12" spans="2:47">
      <c r="B12" s="1" t="s">
        <v>171</v>
      </c>
      <c r="C12" s="1"/>
      <c r="D12" s="1" t="s">
        <v>172</v>
      </c>
      <c r="E12" s="16">
        <v>1.45</v>
      </c>
      <c r="F12" s="15"/>
      <c r="G12" s="15">
        <f t="shared" si="0"/>
        <v>0</v>
      </c>
      <c r="H12" s="15">
        <v>20.329999999999998</v>
      </c>
      <c r="I12" s="15">
        <f t="shared" si="1"/>
        <v>0.29478499999999996</v>
      </c>
      <c r="J12" s="15">
        <v>22.1</v>
      </c>
      <c r="K12" s="15">
        <f t="shared" si="2"/>
        <v>0.32045000000000001</v>
      </c>
      <c r="L12" s="16">
        <v>23.03</v>
      </c>
      <c r="M12" s="15">
        <f t="shared" si="3"/>
        <v>0.33393500000000004</v>
      </c>
      <c r="N12" s="15">
        <v>26.08</v>
      </c>
      <c r="O12" s="15">
        <f t="shared" si="4"/>
        <v>0.37815999999999994</v>
      </c>
      <c r="P12" s="15">
        <v>15.34</v>
      </c>
      <c r="Q12" s="15">
        <f t="shared" si="5"/>
        <v>0.22242999999999999</v>
      </c>
      <c r="R12" s="15">
        <v>19.940000000000001</v>
      </c>
      <c r="S12" s="15">
        <f t="shared" si="6"/>
        <v>0.28913</v>
      </c>
      <c r="T12" s="15">
        <v>29.14</v>
      </c>
      <c r="U12" s="15">
        <f t="shared" si="7"/>
        <v>0.42253000000000002</v>
      </c>
      <c r="V12" s="15">
        <v>4.9000000000000004</v>
      </c>
      <c r="W12" s="15">
        <f t="shared" si="8"/>
        <v>7.1050000000000002E-2</v>
      </c>
      <c r="X12" s="15">
        <v>1</v>
      </c>
      <c r="Y12" s="15">
        <f t="shared" si="9"/>
        <v>1.4499999999999999E-2</v>
      </c>
      <c r="Z12" s="15">
        <v>3.27</v>
      </c>
      <c r="AA12" s="15">
        <f t="shared" si="10"/>
        <v>4.7415000000000006E-2</v>
      </c>
      <c r="AB12" s="15">
        <v>13</v>
      </c>
      <c r="AC12" s="15">
        <f t="shared" si="11"/>
        <v>0.18849999999999997</v>
      </c>
      <c r="AD12" s="15">
        <v>17</v>
      </c>
      <c r="AE12" s="15">
        <f t="shared" si="12"/>
        <v>0.2465</v>
      </c>
      <c r="AF12" s="15">
        <v>16.75</v>
      </c>
      <c r="AG12" s="15">
        <f t="shared" si="13"/>
        <v>0.24287499999999998</v>
      </c>
      <c r="AH12" s="15">
        <v>6</v>
      </c>
      <c r="AI12" s="15">
        <f t="shared" si="14"/>
        <v>8.6999999999999994E-2</v>
      </c>
      <c r="AJ12" s="15">
        <v>9.43</v>
      </c>
      <c r="AK12" s="15">
        <f t="shared" si="15"/>
        <v>0.136735</v>
      </c>
      <c r="AL12" s="15">
        <v>9.08</v>
      </c>
      <c r="AM12" s="15">
        <f t="shared" si="16"/>
        <v>0.13166</v>
      </c>
      <c r="AN12" s="15">
        <v>18.100000000000001</v>
      </c>
      <c r="AO12" s="15">
        <f t="shared" si="17"/>
        <v>0.26245000000000002</v>
      </c>
      <c r="AP12" s="15">
        <v>18.739999999999998</v>
      </c>
      <c r="AQ12" s="15">
        <f t="shared" si="18"/>
        <v>0.27172999999999997</v>
      </c>
      <c r="AR12" s="15">
        <v>16.95</v>
      </c>
      <c r="AS12" s="15">
        <f t="shared" si="19"/>
        <v>0.24577499999999997</v>
      </c>
      <c r="AT12" s="15">
        <v>9.81</v>
      </c>
      <c r="AU12" s="15">
        <f t="shared" si="20"/>
        <v>0.14224500000000001</v>
      </c>
    </row>
    <row r="13" spans="2:47">
      <c r="B13" s="1" t="s">
        <v>173</v>
      </c>
      <c r="C13" s="1"/>
      <c r="D13" s="1" t="s">
        <v>174</v>
      </c>
      <c r="E13" s="16">
        <v>2.5499999999999998</v>
      </c>
      <c r="F13" s="15"/>
      <c r="G13" s="15">
        <f t="shared" si="0"/>
        <v>0</v>
      </c>
      <c r="I13" s="15">
        <f t="shared" si="1"/>
        <v>0</v>
      </c>
      <c r="J13" s="15"/>
      <c r="K13" s="15">
        <f t="shared" si="2"/>
        <v>0</v>
      </c>
      <c r="L13" s="16"/>
      <c r="M13" s="15">
        <f t="shared" si="3"/>
        <v>0</v>
      </c>
      <c r="N13" s="15"/>
      <c r="O13" s="15">
        <f t="shared" si="4"/>
        <v>0</v>
      </c>
      <c r="Q13" s="15">
        <f t="shared" si="5"/>
        <v>0</v>
      </c>
      <c r="S13" s="15">
        <f t="shared" si="6"/>
        <v>0</v>
      </c>
      <c r="U13" s="15">
        <f t="shared" si="7"/>
        <v>0</v>
      </c>
      <c r="V13" s="15">
        <v>0.86</v>
      </c>
      <c r="W13" s="15">
        <f t="shared" si="8"/>
        <v>2.1929999999999995E-2</v>
      </c>
      <c r="X13" s="15">
        <v>3.49</v>
      </c>
      <c r="Y13" s="15">
        <f t="shared" si="9"/>
        <v>8.8994999999999991E-2</v>
      </c>
      <c r="Z13" s="15">
        <v>7.2</v>
      </c>
      <c r="AA13" s="15">
        <f t="shared" si="10"/>
        <v>0.18359999999999999</v>
      </c>
      <c r="AC13" s="15">
        <f t="shared" si="11"/>
        <v>0</v>
      </c>
      <c r="AD13" s="15"/>
      <c r="AE13" s="15">
        <f t="shared" si="12"/>
        <v>0</v>
      </c>
      <c r="AG13" s="15">
        <f t="shared" si="13"/>
        <v>0</v>
      </c>
      <c r="AH13" s="15">
        <v>3.26</v>
      </c>
      <c r="AI13" s="15">
        <f t="shared" si="14"/>
        <v>8.3129999999999982E-2</v>
      </c>
      <c r="AJ13" s="15"/>
      <c r="AK13" s="15">
        <f t="shared" si="15"/>
        <v>0</v>
      </c>
      <c r="AL13" s="15">
        <v>2.89</v>
      </c>
      <c r="AM13" s="15">
        <f t="shared" si="16"/>
        <v>7.3694999999999997E-2</v>
      </c>
      <c r="AN13" s="15"/>
      <c r="AO13" s="15">
        <f t="shared" si="17"/>
        <v>0</v>
      </c>
      <c r="AP13" s="15"/>
      <c r="AQ13" s="15">
        <f t="shared" si="18"/>
        <v>0</v>
      </c>
      <c r="AR13" s="15"/>
      <c r="AS13" s="15">
        <f t="shared" si="19"/>
        <v>0</v>
      </c>
      <c r="AT13" s="15"/>
      <c r="AU13" s="15">
        <f t="shared" si="20"/>
        <v>0</v>
      </c>
    </row>
    <row r="14" spans="2:47">
      <c r="B14" s="1" t="s">
        <v>175</v>
      </c>
      <c r="C14" s="1"/>
      <c r="D14" s="1" t="s">
        <v>176</v>
      </c>
      <c r="E14" s="16"/>
      <c r="F14" s="15"/>
      <c r="G14" s="15">
        <f t="shared" si="0"/>
        <v>0</v>
      </c>
      <c r="H14" s="15">
        <v>0.75</v>
      </c>
      <c r="I14" s="15">
        <f t="shared" si="1"/>
        <v>0</v>
      </c>
      <c r="J14" s="15"/>
      <c r="K14" s="15">
        <f t="shared" si="2"/>
        <v>0</v>
      </c>
      <c r="L14" s="16"/>
      <c r="M14" s="15">
        <f t="shared" si="3"/>
        <v>0</v>
      </c>
      <c r="N14" s="15"/>
      <c r="O14" s="15">
        <f t="shared" si="4"/>
        <v>0</v>
      </c>
      <c r="Q14" s="15">
        <f t="shared" si="5"/>
        <v>0</v>
      </c>
      <c r="S14" s="15">
        <f t="shared" si="6"/>
        <v>0</v>
      </c>
      <c r="U14" s="15">
        <f t="shared" si="7"/>
        <v>0</v>
      </c>
      <c r="W14" s="15">
        <f t="shared" si="8"/>
        <v>0</v>
      </c>
      <c r="X14" s="15"/>
      <c r="Y14" s="15">
        <f t="shared" si="9"/>
        <v>0</v>
      </c>
      <c r="Z14" s="15">
        <v>1.2</v>
      </c>
      <c r="AA14" s="15">
        <f t="shared" si="10"/>
        <v>0</v>
      </c>
      <c r="AC14" s="15">
        <f t="shared" si="11"/>
        <v>0</v>
      </c>
      <c r="AD14" s="15">
        <v>0.8</v>
      </c>
      <c r="AE14" s="15">
        <f t="shared" si="12"/>
        <v>0</v>
      </c>
      <c r="AG14" s="15">
        <f t="shared" si="13"/>
        <v>0</v>
      </c>
      <c r="AI14" s="15">
        <f t="shared" si="14"/>
        <v>0</v>
      </c>
      <c r="AJ14" s="15"/>
      <c r="AK14" s="15">
        <f t="shared" si="15"/>
        <v>0</v>
      </c>
      <c r="AL14" s="15"/>
      <c r="AM14" s="15">
        <f t="shared" si="16"/>
        <v>0</v>
      </c>
      <c r="AN14" s="15">
        <v>0.75</v>
      </c>
      <c r="AO14" s="15">
        <f t="shared" si="17"/>
        <v>0</v>
      </c>
      <c r="AP14" s="15">
        <v>0.83</v>
      </c>
      <c r="AQ14" s="15">
        <f t="shared" si="18"/>
        <v>0</v>
      </c>
      <c r="AR14" s="15"/>
      <c r="AS14" s="15">
        <f t="shared" si="19"/>
        <v>0</v>
      </c>
      <c r="AT14" s="15"/>
      <c r="AU14" s="15">
        <f t="shared" si="20"/>
        <v>0</v>
      </c>
    </row>
    <row r="15" spans="2:47">
      <c r="B15" s="1" t="s">
        <v>177</v>
      </c>
      <c r="C15" s="1"/>
      <c r="D15" s="1" t="s">
        <v>178</v>
      </c>
      <c r="E15" s="16">
        <v>24</v>
      </c>
      <c r="F15" s="15"/>
      <c r="G15" s="15">
        <f t="shared" si="0"/>
        <v>0</v>
      </c>
      <c r="I15" s="15">
        <f t="shared" si="1"/>
        <v>0</v>
      </c>
      <c r="J15" s="15"/>
      <c r="K15" s="15">
        <f t="shared" si="2"/>
        <v>0</v>
      </c>
      <c r="L15" s="16"/>
      <c r="M15" s="15">
        <f t="shared" si="3"/>
        <v>0</v>
      </c>
      <c r="N15" s="15">
        <v>1.9</v>
      </c>
      <c r="O15" s="15">
        <f t="shared" si="4"/>
        <v>0.45599999999999996</v>
      </c>
      <c r="P15" s="15">
        <v>8.26</v>
      </c>
      <c r="Q15" s="15">
        <f t="shared" si="5"/>
        <v>1.9824000000000002</v>
      </c>
      <c r="S15" s="15">
        <f t="shared" si="6"/>
        <v>0</v>
      </c>
      <c r="T15" s="15">
        <v>1.56</v>
      </c>
      <c r="U15" s="15">
        <f t="shared" si="7"/>
        <v>0.37439999999999996</v>
      </c>
      <c r="W15" s="15">
        <f t="shared" si="8"/>
        <v>0</v>
      </c>
      <c r="X15" s="15"/>
      <c r="Y15" s="15">
        <f t="shared" si="9"/>
        <v>0</v>
      </c>
      <c r="Z15" s="15"/>
      <c r="AA15" s="15">
        <f t="shared" si="10"/>
        <v>0</v>
      </c>
      <c r="AB15" s="15">
        <v>4.26</v>
      </c>
      <c r="AC15" s="15">
        <f t="shared" si="11"/>
        <v>1.0224</v>
      </c>
      <c r="AD15" s="15"/>
      <c r="AE15" s="15">
        <f t="shared" si="12"/>
        <v>0</v>
      </c>
      <c r="AF15" s="15">
        <v>4.9400000000000004</v>
      </c>
      <c r="AG15" s="15">
        <f t="shared" si="13"/>
        <v>1.1856</v>
      </c>
      <c r="AI15" s="15">
        <f t="shared" si="14"/>
        <v>0</v>
      </c>
      <c r="AJ15" s="15">
        <v>4.99</v>
      </c>
      <c r="AK15" s="15">
        <f t="shared" si="15"/>
        <v>1.1976</v>
      </c>
      <c r="AL15" s="15"/>
      <c r="AM15" s="15">
        <f t="shared" si="16"/>
        <v>0</v>
      </c>
      <c r="AN15" s="15"/>
      <c r="AO15" s="15">
        <f t="shared" si="17"/>
        <v>0</v>
      </c>
      <c r="AP15" s="15"/>
      <c r="AQ15" s="15">
        <f t="shared" si="18"/>
        <v>0</v>
      </c>
      <c r="AR15" s="15">
        <v>9.3800000000000008</v>
      </c>
      <c r="AS15" s="15">
        <f t="shared" si="19"/>
        <v>2.2511999999999999</v>
      </c>
      <c r="AT15" s="15">
        <v>6.44</v>
      </c>
      <c r="AU15" s="15">
        <f t="shared" si="20"/>
        <v>1.5456000000000001</v>
      </c>
    </row>
    <row r="16" spans="2:47">
      <c r="B16" s="1" t="s">
        <v>179</v>
      </c>
      <c r="C16" s="1"/>
      <c r="D16" s="1" t="s">
        <v>180</v>
      </c>
      <c r="E16" s="16"/>
      <c r="F16" s="15"/>
      <c r="G16" s="15">
        <f t="shared" si="0"/>
        <v>0</v>
      </c>
      <c r="I16" s="15">
        <f t="shared" si="1"/>
        <v>0</v>
      </c>
      <c r="J16" s="15"/>
      <c r="K16" s="15">
        <f t="shared" si="2"/>
        <v>0</v>
      </c>
      <c r="L16" s="16"/>
      <c r="M16" s="15">
        <f t="shared" si="3"/>
        <v>0</v>
      </c>
      <c r="N16" s="15"/>
      <c r="O16" s="15">
        <f t="shared" si="4"/>
        <v>0</v>
      </c>
      <c r="Q16" s="15">
        <f t="shared" si="5"/>
        <v>0</v>
      </c>
      <c r="S16" s="15">
        <f t="shared" si="6"/>
        <v>0</v>
      </c>
      <c r="U16" s="15">
        <f t="shared" si="7"/>
        <v>0</v>
      </c>
      <c r="W16" s="15">
        <f t="shared" si="8"/>
        <v>0</v>
      </c>
      <c r="X16" s="15"/>
      <c r="Y16" s="15">
        <f t="shared" si="9"/>
        <v>0</v>
      </c>
      <c r="Z16" s="15"/>
      <c r="AA16" s="15">
        <f t="shared" si="10"/>
        <v>0</v>
      </c>
      <c r="AC16" s="15">
        <f t="shared" si="11"/>
        <v>0</v>
      </c>
      <c r="AD16" s="15"/>
      <c r="AE16" s="15">
        <f t="shared" si="12"/>
        <v>0</v>
      </c>
      <c r="AG16" s="15">
        <f t="shared" si="13"/>
        <v>0</v>
      </c>
      <c r="AI16" s="15">
        <f t="shared" si="14"/>
        <v>0</v>
      </c>
      <c r="AJ16" s="15"/>
      <c r="AK16" s="15">
        <f t="shared" si="15"/>
        <v>0</v>
      </c>
      <c r="AL16" s="15">
        <v>0.15</v>
      </c>
      <c r="AM16" s="15">
        <f t="shared" si="16"/>
        <v>0</v>
      </c>
      <c r="AN16" s="15"/>
      <c r="AO16" s="15">
        <f t="shared" si="17"/>
        <v>0</v>
      </c>
      <c r="AP16" s="15"/>
      <c r="AQ16" s="15">
        <f t="shared" si="18"/>
        <v>0</v>
      </c>
      <c r="AR16" s="15"/>
      <c r="AS16" s="15">
        <f t="shared" si="19"/>
        <v>0</v>
      </c>
      <c r="AT16" s="15"/>
      <c r="AU16" s="15">
        <f t="shared" si="20"/>
        <v>0</v>
      </c>
    </row>
    <row r="17" spans="2:47">
      <c r="B17" s="1" t="s">
        <v>181</v>
      </c>
      <c r="C17" s="1"/>
      <c r="D17" s="1" t="s">
        <v>182</v>
      </c>
      <c r="E17" s="16">
        <v>5.4</v>
      </c>
      <c r="F17" s="15">
        <v>54</v>
      </c>
      <c r="G17" s="15">
        <f t="shared" si="0"/>
        <v>2.9160000000000004</v>
      </c>
      <c r="I17" s="15">
        <f t="shared" si="1"/>
        <v>0</v>
      </c>
      <c r="J17" s="15"/>
      <c r="K17" s="15">
        <f t="shared" si="2"/>
        <v>0</v>
      </c>
      <c r="L17" s="16"/>
      <c r="M17" s="15">
        <f t="shared" si="3"/>
        <v>0</v>
      </c>
      <c r="N17" s="15"/>
      <c r="O17" s="15">
        <f t="shared" si="4"/>
        <v>0</v>
      </c>
      <c r="Q17" s="15">
        <f t="shared" si="5"/>
        <v>0</v>
      </c>
      <c r="S17" s="15">
        <f t="shared" si="6"/>
        <v>0</v>
      </c>
      <c r="U17" s="15">
        <f t="shared" si="7"/>
        <v>0</v>
      </c>
      <c r="W17" s="15">
        <f t="shared" si="8"/>
        <v>0</v>
      </c>
      <c r="X17" s="15"/>
      <c r="Y17" s="15">
        <f t="shared" si="9"/>
        <v>0</v>
      </c>
      <c r="Z17" s="15"/>
      <c r="AA17" s="15">
        <f t="shared" si="10"/>
        <v>0</v>
      </c>
      <c r="AC17" s="15">
        <f t="shared" si="11"/>
        <v>0</v>
      </c>
      <c r="AD17" s="15"/>
      <c r="AE17" s="15">
        <f t="shared" si="12"/>
        <v>0</v>
      </c>
      <c r="AG17" s="15">
        <f t="shared" si="13"/>
        <v>0</v>
      </c>
      <c r="AI17" s="15">
        <f t="shared" si="14"/>
        <v>0</v>
      </c>
      <c r="AJ17" s="15"/>
      <c r="AK17" s="15">
        <f t="shared" si="15"/>
        <v>0</v>
      </c>
      <c r="AL17" s="15"/>
      <c r="AM17" s="15">
        <f t="shared" si="16"/>
        <v>0</v>
      </c>
      <c r="AN17" s="15"/>
      <c r="AO17" s="15">
        <f t="shared" si="17"/>
        <v>0</v>
      </c>
      <c r="AP17" s="15"/>
      <c r="AQ17" s="15">
        <f t="shared" si="18"/>
        <v>0</v>
      </c>
      <c r="AR17" s="15"/>
      <c r="AS17" s="15">
        <f t="shared" si="19"/>
        <v>0</v>
      </c>
      <c r="AT17" s="15"/>
      <c r="AU17" s="15">
        <f t="shared" si="20"/>
        <v>0</v>
      </c>
    </row>
    <row r="18" spans="2:47">
      <c r="B18" s="1" t="s">
        <v>183</v>
      </c>
      <c r="C18" s="1"/>
      <c r="D18" s="1" t="s">
        <v>184</v>
      </c>
      <c r="E18" s="16">
        <v>160</v>
      </c>
      <c r="F18" s="15"/>
      <c r="G18" s="15">
        <f t="shared" si="0"/>
        <v>0</v>
      </c>
      <c r="H18" s="15">
        <v>11.18</v>
      </c>
      <c r="I18" s="15">
        <f t="shared" si="1"/>
        <v>17.887999999999998</v>
      </c>
      <c r="J18" s="15"/>
      <c r="K18" s="15">
        <f t="shared" si="2"/>
        <v>0</v>
      </c>
      <c r="L18" s="16"/>
      <c r="M18" s="15">
        <f t="shared" si="3"/>
        <v>0</v>
      </c>
      <c r="N18" s="15"/>
      <c r="O18" s="15">
        <f t="shared" si="4"/>
        <v>0</v>
      </c>
      <c r="Q18" s="15">
        <f t="shared" si="5"/>
        <v>0</v>
      </c>
      <c r="S18" s="15">
        <f t="shared" si="6"/>
        <v>0</v>
      </c>
      <c r="U18" s="15">
        <f t="shared" si="7"/>
        <v>0</v>
      </c>
      <c r="W18" s="15">
        <f t="shared" si="8"/>
        <v>0</v>
      </c>
      <c r="X18" s="15"/>
      <c r="Y18" s="15">
        <f t="shared" si="9"/>
        <v>0</v>
      </c>
      <c r="Z18" s="15"/>
      <c r="AA18" s="15">
        <f t="shared" si="10"/>
        <v>0</v>
      </c>
      <c r="AC18" s="15">
        <f t="shared" si="11"/>
        <v>0</v>
      </c>
      <c r="AD18" s="15"/>
      <c r="AE18" s="15">
        <f t="shared" si="12"/>
        <v>0</v>
      </c>
      <c r="AG18" s="15">
        <f t="shared" si="13"/>
        <v>0</v>
      </c>
      <c r="AI18" s="15">
        <f t="shared" si="14"/>
        <v>0</v>
      </c>
      <c r="AJ18" s="15"/>
      <c r="AK18" s="15">
        <f t="shared" si="15"/>
        <v>0</v>
      </c>
      <c r="AL18" s="15"/>
      <c r="AM18" s="15">
        <f t="shared" si="16"/>
        <v>0</v>
      </c>
      <c r="AN18" s="15"/>
      <c r="AO18" s="15">
        <f t="shared" si="17"/>
        <v>0</v>
      </c>
      <c r="AP18" s="15"/>
      <c r="AQ18" s="15">
        <f t="shared" si="18"/>
        <v>0</v>
      </c>
      <c r="AR18" s="15"/>
      <c r="AS18" s="15">
        <f t="shared" si="19"/>
        <v>0</v>
      </c>
      <c r="AT18" s="15"/>
      <c r="AU18" s="15">
        <f t="shared" si="20"/>
        <v>0</v>
      </c>
    </row>
    <row r="19" spans="2:47">
      <c r="B19" s="1" t="s">
        <v>185</v>
      </c>
      <c r="C19" s="1"/>
      <c r="D19" s="1" t="s">
        <v>186</v>
      </c>
      <c r="E19" s="16">
        <v>180</v>
      </c>
      <c r="F19" s="15"/>
      <c r="G19" s="15">
        <f t="shared" si="0"/>
        <v>0</v>
      </c>
      <c r="I19" s="15">
        <f t="shared" si="1"/>
        <v>0</v>
      </c>
      <c r="J19" s="15">
        <v>5.3</v>
      </c>
      <c r="K19" s="15">
        <f t="shared" si="2"/>
        <v>9.5399999999999991</v>
      </c>
      <c r="L19" s="16"/>
      <c r="M19" s="15">
        <f t="shared" si="3"/>
        <v>0</v>
      </c>
      <c r="N19" s="15"/>
      <c r="O19" s="15">
        <f t="shared" si="4"/>
        <v>0</v>
      </c>
      <c r="Q19" s="15">
        <f t="shared" si="5"/>
        <v>0</v>
      </c>
      <c r="S19" s="15">
        <f t="shared" si="6"/>
        <v>0</v>
      </c>
      <c r="U19" s="15">
        <f t="shared" si="7"/>
        <v>0</v>
      </c>
      <c r="W19" s="15">
        <f t="shared" si="8"/>
        <v>0</v>
      </c>
      <c r="X19" s="15"/>
      <c r="Y19" s="15">
        <f t="shared" si="9"/>
        <v>0</v>
      </c>
      <c r="Z19" s="15"/>
      <c r="AA19" s="15">
        <f t="shared" si="10"/>
        <v>0</v>
      </c>
      <c r="AC19" s="15">
        <f t="shared" si="11"/>
        <v>0</v>
      </c>
      <c r="AD19" s="15"/>
      <c r="AE19" s="15">
        <f t="shared" si="12"/>
        <v>0</v>
      </c>
      <c r="AG19" s="15">
        <f t="shared" si="13"/>
        <v>0</v>
      </c>
      <c r="AI19" s="15">
        <f t="shared" si="14"/>
        <v>0</v>
      </c>
      <c r="AJ19" s="15"/>
      <c r="AK19" s="15">
        <f t="shared" si="15"/>
        <v>0</v>
      </c>
      <c r="AL19" s="15"/>
      <c r="AM19" s="15">
        <f t="shared" si="16"/>
        <v>0</v>
      </c>
      <c r="AN19" s="15"/>
      <c r="AO19" s="15">
        <f t="shared" si="17"/>
        <v>0</v>
      </c>
      <c r="AP19" s="15"/>
      <c r="AQ19" s="15">
        <f t="shared" si="18"/>
        <v>0</v>
      </c>
      <c r="AR19" s="15"/>
      <c r="AS19" s="15">
        <f t="shared" si="19"/>
        <v>0</v>
      </c>
      <c r="AT19" s="15"/>
      <c r="AU19" s="15">
        <f t="shared" si="20"/>
        <v>0</v>
      </c>
    </row>
    <row r="20" spans="2:47">
      <c r="B20" s="1" t="s">
        <v>187</v>
      </c>
      <c r="C20" s="1"/>
      <c r="D20" s="1" t="s">
        <v>188</v>
      </c>
      <c r="E20" s="16"/>
      <c r="F20" s="15"/>
      <c r="G20" s="15">
        <f t="shared" si="0"/>
        <v>0</v>
      </c>
      <c r="H20" s="15">
        <f t="shared" ref="H20:V20" si="22">G20*F20/100</f>
        <v>0</v>
      </c>
      <c r="I20" s="15">
        <f t="shared" si="22"/>
        <v>0</v>
      </c>
      <c r="J20" s="15">
        <f t="shared" si="22"/>
        <v>0</v>
      </c>
      <c r="K20" s="15">
        <f t="shared" si="22"/>
        <v>0</v>
      </c>
      <c r="L20" s="15">
        <f t="shared" si="22"/>
        <v>0</v>
      </c>
      <c r="M20" s="15">
        <f t="shared" si="22"/>
        <v>0</v>
      </c>
      <c r="N20" s="15">
        <f t="shared" si="22"/>
        <v>0</v>
      </c>
      <c r="O20" s="15">
        <f t="shared" si="22"/>
        <v>0</v>
      </c>
      <c r="P20" s="15">
        <f t="shared" si="22"/>
        <v>0</v>
      </c>
      <c r="Q20" s="15">
        <f t="shared" si="22"/>
        <v>0</v>
      </c>
      <c r="R20" s="15">
        <f t="shared" si="22"/>
        <v>0</v>
      </c>
      <c r="S20" s="15">
        <f t="shared" si="22"/>
        <v>0</v>
      </c>
      <c r="T20" s="15">
        <f t="shared" si="22"/>
        <v>0</v>
      </c>
      <c r="U20" s="15">
        <f t="shared" si="22"/>
        <v>0</v>
      </c>
      <c r="V20" s="15">
        <f t="shared" si="22"/>
        <v>0</v>
      </c>
      <c r="W20" s="15">
        <f t="shared" ref="W20:AU20" si="23">V20*U20/100</f>
        <v>0</v>
      </c>
      <c r="X20" s="15">
        <f t="shared" si="23"/>
        <v>0</v>
      </c>
      <c r="Y20" s="15">
        <f t="shared" si="23"/>
        <v>0</v>
      </c>
      <c r="Z20" s="15">
        <f t="shared" si="23"/>
        <v>0</v>
      </c>
      <c r="AA20" s="15">
        <f t="shared" si="23"/>
        <v>0</v>
      </c>
      <c r="AB20" s="15">
        <f t="shared" si="23"/>
        <v>0</v>
      </c>
      <c r="AC20" s="15">
        <f t="shared" si="23"/>
        <v>0</v>
      </c>
      <c r="AD20" s="15">
        <f t="shared" si="23"/>
        <v>0</v>
      </c>
      <c r="AE20" s="15">
        <f t="shared" si="23"/>
        <v>0</v>
      </c>
      <c r="AF20" s="15">
        <f t="shared" si="23"/>
        <v>0</v>
      </c>
      <c r="AG20" s="15">
        <f t="shared" si="23"/>
        <v>0</v>
      </c>
      <c r="AH20" s="15">
        <f t="shared" si="23"/>
        <v>0</v>
      </c>
      <c r="AI20" s="15">
        <f t="shared" si="23"/>
        <v>0</v>
      </c>
      <c r="AJ20" s="15">
        <f t="shared" si="23"/>
        <v>0</v>
      </c>
      <c r="AK20" s="15">
        <f t="shared" si="23"/>
        <v>0</v>
      </c>
      <c r="AL20" s="15">
        <f t="shared" si="23"/>
        <v>0</v>
      </c>
      <c r="AM20" s="15">
        <f t="shared" si="23"/>
        <v>0</v>
      </c>
      <c r="AN20" s="15">
        <f t="shared" si="23"/>
        <v>0</v>
      </c>
      <c r="AO20" s="15">
        <f t="shared" si="23"/>
        <v>0</v>
      </c>
      <c r="AP20" s="15">
        <f t="shared" si="23"/>
        <v>0</v>
      </c>
      <c r="AQ20" s="15">
        <f t="shared" si="23"/>
        <v>0</v>
      </c>
      <c r="AR20" s="15">
        <f t="shared" si="23"/>
        <v>0</v>
      </c>
      <c r="AS20" s="15">
        <f t="shared" si="23"/>
        <v>0</v>
      </c>
      <c r="AT20" s="15">
        <f t="shared" si="23"/>
        <v>0</v>
      </c>
      <c r="AU20" s="15">
        <f t="shared" si="23"/>
        <v>0</v>
      </c>
    </row>
    <row r="21" spans="2:47">
      <c r="B21" s="1" t="s">
        <v>189</v>
      </c>
      <c r="C21" s="1"/>
      <c r="D21" s="1" t="s">
        <v>190</v>
      </c>
      <c r="E21" s="16">
        <v>217</v>
      </c>
      <c r="F21" s="15"/>
      <c r="G21" s="15">
        <f t="shared" ref="G21:G39" si="24">F21*E21/100</f>
        <v>0</v>
      </c>
      <c r="I21" s="15">
        <f t="shared" si="1"/>
        <v>0</v>
      </c>
      <c r="J21" s="15"/>
      <c r="K21" s="15">
        <f t="shared" si="2"/>
        <v>0</v>
      </c>
      <c r="L21" s="16"/>
      <c r="M21" s="15">
        <f t="shared" si="3"/>
        <v>0</v>
      </c>
      <c r="N21" s="15">
        <v>8.65</v>
      </c>
      <c r="O21" s="15">
        <f t="shared" si="4"/>
        <v>18.770500000000002</v>
      </c>
      <c r="Q21" s="15">
        <f t="shared" si="5"/>
        <v>0</v>
      </c>
      <c r="S21" s="15">
        <f t="shared" si="6"/>
        <v>0</v>
      </c>
      <c r="U21" s="15">
        <f t="shared" si="7"/>
        <v>0</v>
      </c>
      <c r="W21" s="15">
        <f t="shared" si="8"/>
        <v>0</v>
      </c>
      <c r="X21" s="15"/>
      <c r="Y21" s="15">
        <f t="shared" si="9"/>
        <v>0</v>
      </c>
      <c r="Z21" s="15"/>
      <c r="AA21" s="15">
        <f t="shared" si="10"/>
        <v>0</v>
      </c>
      <c r="AC21" s="15">
        <f t="shared" si="11"/>
        <v>0</v>
      </c>
      <c r="AD21" s="15"/>
      <c r="AE21" s="15">
        <f t="shared" si="12"/>
        <v>0</v>
      </c>
      <c r="AG21" s="15">
        <f t="shared" si="13"/>
        <v>0</v>
      </c>
      <c r="AI21" s="15">
        <f t="shared" si="14"/>
        <v>0</v>
      </c>
      <c r="AJ21" s="15"/>
      <c r="AK21" s="15">
        <f t="shared" si="15"/>
        <v>0</v>
      </c>
      <c r="AL21" s="15"/>
      <c r="AM21" s="15">
        <f t="shared" si="16"/>
        <v>0</v>
      </c>
      <c r="AN21" s="15"/>
      <c r="AO21" s="15">
        <f t="shared" si="17"/>
        <v>0</v>
      </c>
      <c r="AP21" s="15"/>
      <c r="AQ21" s="15">
        <f t="shared" si="18"/>
        <v>0</v>
      </c>
      <c r="AR21" s="15"/>
      <c r="AS21" s="15">
        <f t="shared" si="19"/>
        <v>0</v>
      </c>
      <c r="AT21" s="15"/>
      <c r="AU21" s="15">
        <f t="shared" si="20"/>
        <v>0</v>
      </c>
    </row>
    <row r="22" spans="2:47">
      <c r="B22" s="1" t="s">
        <v>191</v>
      </c>
      <c r="C22" s="1"/>
      <c r="D22" s="1" t="s">
        <v>192</v>
      </c>
      <c r="E22" s="16">
        <v>92.1</v>
      </c>
      <c r="F22" s="15"/>
      <c r="G22" s="15">
        <f t="shared" si="24"/>
        <v>0</v>
      </c>
      <c r="I22" s="15">
        <f t="shared" si="1"/>
        <v>0</v>
      </c>
      <c r="J22" s="15"/>
      <c r="K22" s="15">
        <f t="shared" si="2"/>
        <v>0</v>
      </c>
      <c r="L22" s="16"/>
      <c r="M22" s="15">
        <f t="shared" si="3"/>
        <v>0</v>
      </c>
      <c r="N22" s="15"/>
      <c r="O22" s="15">
        <f t="shared" si="4"/>
        <v>0</v>
      </c>
      <c r="P22" s="15">
        <v>20.65</v>
      </c>
      <c r="Q22" s="15">
        <f t="shared" si="5"/>
        <v>19.018649999999997</v>
      </c>
      <c r="S22" s="15">
        <f t="shared" si="6"/>
        <v>0</v>
      </c>
      <c r="U22" s="15">
        <f t="shared" si="7"/>
        <v>0</v>
      </c>
      <c r="W22" s="15">
        <f t="shared" si="8"/>
        <v>0</v>
      </c>
      <c r="X22" s="15"/>
      <c r="Y22" s="15">
        <f t="shared" si="9"/>
        <v>0</v>
      </c>
      <c r="Z22" s="15"/>
      <c r="AA22" s="15">
        <f t="shared" si="10"/>
        <v>0</v>
      </c>
      <c r="AC22" s="15">
        <f t="shared" si="11"/>
        <v>0</v>
      </c>
      <c r="AD22" s="15"/>
      <c r="AE22" s="15">
        <f t="shared" si="12"/>
        <v>0</v>
      </c>
      <c r="AG22" s="15">
        <f t="shared" si="13"/>
        <v>0</v>
      </c>
      <c r="AI22" s="15">
        <f t="shared" si="14"/>
        <v>0</v>
      </c>
      <c r="AJ22" s="15"/>
      <c r="AK22" s="15">
        <f t="shared" si="15"/>
        <v>0</v>
      </c>
      <c r="AL22" s="15"/>
      <c r="AM22" s="15">
        <f t="shared" si="16"/>
        <v>0</v>
      </c>
      <c r="AN22" s="15"/>
      <c r="AO22" s="15">
        <f t="shared" si="17"/>
        <v>0</v>
      </c>
      <c r="AP22" s="15"/>
      <c r="AQ22" s="15">
        <f t="shared" si="18"/>
        <v>0</v>
      </c>
      <c r="AR22" s="15"/>
      <c r="AS22" s="15">
        <f t="shared" si="19"/>
        <v>0</v>
      </c>
      <c r="AT22" s="15"/>
      <c r="AU22" s="15">
        <f t="shared" si="20"/>
        <v>0</v>
      </c>
    </row>
    <row r="23" spans="2:47">
      <c r="B23" s="1" t="s">
        <v>193</v>
      </c>
      <c r="C23" s="1"/>
      <c r="D23" s="1" t="s">
        <v>194</v>
      </c>
      <c r="E23" s="16">
        <v>26</v>
      </c>
      <c r="F23" s="15"/>
      <c r="G23" s="15">
        <f t="shared" si="24"/>
        <v>0</v>
      </c>
      <c r="I23" s="15">
        <f t="shared" si="1"/>
        <v>0</v>
      </c>
      <c r="J23" s="15"/>
      <c r="K23" s="15">
        <f t="shared" si="2"/>
        <v>0</v>
      </c>
      <c r="L23" s="16"/>
      <c r="M23" s="15">
        <f t="shared" si="3"/>
        <v>0</v>
      </c>
      <c r="N23" s="15"/>
      <c r="O23" s="15">
        <f t="shared" si="4"/>
        <v>0</v>
      </c>
      <c r="Q23" s="15">
        <f t="shared" si="5"/>
        <v>0</v>
      </c>
      <c r="R23" s="15">
        <v>13.1</v>
      </c>
      <c r="S23" s="15">
        <f t="shared" si="6"/>
        <v>3.4059999999999997</v>
      </c>
      <c r="U23" s="15">
        <f t="shared" si="7"/>
        <v>0</v>
      </c>
      <c r="W23" s="15">
        <f t="shared" si="8"/>
        <v>0</v>
      </c>
      <c r="X23" s="15"/>
      <c r="Y23" s="15">
        <f t="shared" si="9"/>
        <v>0</v>
      </c>
      <c r="Z23" s="15"/>
      <c r="AA23" s="15">
        <f t="shared" si="10"/>
        <v>0</v>
      </c>
      <c r="AC23" s="15">
        <f t="shared" si="11"/>
        <v>0</v>
      </c>
      <c r="AD23" s="15"/>
      <c r="AE23" s="15">
        <f t="shared" si="12"/>
        <v>0</v>
      </c>
      <c r="AG23" s="15">
        <f t="shared" si="13"/>
        <v>0</v>
      </c>
      <c r="AI23" s="15">
        <f t="shared" si="14"/>
        <v>0</v>
      </c>
      <c r="AJ23" s="15"/>
      <c r="AK23" s="15">
        <f t="shared" si="15"/>
        <v>0</v>
      </c>
      <c r="AL23" s="15"/>
      <c r="AM23" s="15">
        <f t="shared" si="16"/>
        <v>0</v>
      </c>
      <c r="AN23" s="15"/>
      <c r="AO23" s="15">
        <f t="shared" si="17"/>
        <v>0</v>
      </c>
      <c r="AP23" s="15"/>
      <c r="AQ23" s="15">
        <f t="shared" si="18"/>
        <v>0</v>
      </c>
      <c r="AR23" s="15"/>
      <c r="AS23" s="15">
        <f t="shared" si="19"/>
        <v>0</v>
      </c>
      <c r="AT23" s="15"/>
      <c r="AU23" s="15">
        <f t="shared" si="20"/>
        <v>0</v>
      </c>
    </row>
    <row r="24" spans="2:47">
      <c r="B24" s="1" t="s">
        <v>195</v>
      </c>
      <c r="C24" s="1"/>
      <c r="D24" s="1" t="s">
        <v>196</v>
      </c>
      <c r="E24" s="16">
        <v>92</v>
      </c>
      <c r="F24" s="15"/>
      <c r="G24" s="15">
        <f t="shared" si="24"/>
        <v>0</v>
      </c>
      <c r="I24" s="15">
        <f t="shared" si="1"/>
        <v>0</v>
      </c>
      <c r="J24" s="15"/>
      <c r="K24" s="15">
        <f t="shared" si="2"/>
        <v>0</v>
      </c>
      <c r="L24" s="16"/>
      <c r="M24" s="15">
        <f t="shared" si="3"/>
        <v>0</v>
      </c>
      <c r="N24" s="15"/>
      <c r="O24" s="15">
        <f t="shared" si="4"/>
        <v>0</v>
      </c>
      <c r="Q24" s="15">
        <f t="shared" si="5"/>
        <v>0</v>
      </c>
      <c r="S24" s="15">
        <f t="shared" si="6"/>
        <v>0</v>
      </c>
      <c r="T24" s="15">
        <v>15.6</v>
      </c>
      <c r="U24" s="15">
        <f t="shared" si="7"/>
        <v>14.352</v>
      </c>
      <c r="W24" s="15">
        <f t="shared" si="8"/>
        <v>0</v>
      </c>
      <c r="X24" s="15"/>
      <c r="Y24" s="15">
        <f t="shared" si="9"/>
        <v>0</v>
      </c>
      <c r="Z24" s="15"/>
      <c r="AA24" s="15">
        <f t="shared" si="10"/>
        <v>0</v>
      </c>
      <c r="AC24" s="15">
        <f t="shared" si="11"/>
        <v>0</v>
      </c>
      <c r="AD24" s="15"/>
      <c r="AE24" s="15">
        <f t="shared" si="12"/>
        <v>0</v>
      </c>
      <c r="AG24" s="15">
        <f t="shared" si="13"/>
        <v>0</v>
      </c>
      <c r="AI24" s="15">
        <f t="shared" si="14"/>
        <v>0</v>
      </c>
      <c r="AJ24" s="15"/>
      <c r="AK24" s="15">
        <f t="shared" si="15"/>
        <v>0</v>
      </c>
      <c r="AL24" s="15"/>
      <c r="AM24" s="15">
        <f t="shared" si="16"/>
        <v>0</v>
      </c>
      <c r="AN24" s="15"/>
      <c r="AO24" s="15">
        <f t="shared" si="17"/>
        <v>0</v>
      </c>
      <c r="AP24" s="15"/>
      <c r="AQ24" s="15">
        <f t="shared" si="18"/>
        <v>0</v>
      </c>
      <c r="AR24" s="15"/>
      <c r="AS24" s="15">
        <f t="shared" si="19"/>
        <v>0</v>
      </c>
      <c r="AT24" s="15"/>
      <c r="AU24" s="15">
        <f t="shared" si="20"/>
        <v>0</v>
      </c>
    </row>
    <row r="25" spans="2:47">
      <c r="B25" s="17" t="s">
        <v>197</v>
      </c>
      <c r="C25" s="17"/>
      <c r="D25" s="17" t="s">
        <v>198</v>
      </c>
      <c r="E25" s="16"/>
      <c r="F25" s="15"/>
      <c r="G25" s="15">
        <f t="shared" si="24"/>
        <v>0</v>
      </c>
      <c r="I25" s="15">
        <f t="shared" si="1"/>
        <v>0</v>
      </c>
      <c r="J25" s="15"/>
      <c r="K25" s="15">
        <f t="shared" si="2"/>
        <v>0</v>
      </c>
      <c r="L25" s="16"/>
      <c r="M25" s="15">
        <f t="shared" si="3"/>
        <v>0</v>
      </c>
      <c r="N25" s="15"/>
      <c r="O25" s="15">
        <f t="shared" si="4"/>
        <v>0</v>
      </c>
      <c r="Q25" s="15">
        <f t="shared" si="5"/>
        <v>0</v>
      </c>
      <c r="S25" s="15">
        <f t="shared" si="6"/>
        <v>0</v>
      </c>
      <c r="U25" s="15">
        <f t="shared" si="7"/>
        <v>0</v>
      </c>
      <c r="V25" s="15">
        <v>39.78</v>
      </c>
      <c r="W25" s="15">
        <f t="shared" si="8"/>
        <v>0</v>
      </c>
      <c r="X25" s="15"/>
      <c r="Y25" s="15">
        <f t="shared" si="9"/>
        <v>0</v>
      </c>
      <c r="Z25" s="15"/>
      <c r="AA25" s="15">
        <f t="shared" si="10"/>
        <v>0</v>
      </c>
      <c r="AC25" s="15">
        <f t="shared" si="11"/>
        <v>0</v>
      </c>
      <c r="AD25" s="15"/>
      <c r="AE25" s="15">
        <f t="shared" si="12"/>
        <v>0</v>
      </c>
      <c r="AG25" s="15">
        <f t="shared" si="13"/>
        <v>0</v>
      </c>
      <c r="AI25" s="15">
        <f t="shared" si="14"/>
        <v>0</v>
      </c>
      <c r="AJ25" s="15"/>
      <c r="AK25" s="15">
        <f t="shared" si="15"/>
        <v>0</v>
      </c>
      <c r="AL25" s="15"/>
      <c r="AM25" s="15">
        <f t="shared" si="16"/>
        <v>0</v>
      </c>
      <c r="AN25" s="15"/>
      <c r="AO25" s="15">
        <f t="shared" si="17"/>
        <v>0</v>
      </c>
      <c r="AP25" s="15"/>
      <c r="AQ25" s="15">
        <f t="shared" si="18"/>
        <v>0</v>
      </c>
      <c r="AR25" s="15"/>
      <c r="AS25" s="15">
        <f t="shared" si="19"/>
        <v>0</v>
      </c>
      <c r="AT25" s="15"/>
      <c r="AU25" s="15">
        <f t="shared" si="20"/>
        <v>0</v>
      </c>
    </row>
    <row r="26" spans="2:47">
      <c r="B26" s="17" t="s">
        <v>199</v>
      </c>
      <c r="C26" s="17"/>
      <c r="D26" s="17" t="s">
        <v>200</v>
      </c>
      <c r="E26" s="16"/>
      <c r="F26" s="15"/>
      <c r="G26" s="15">
        <f t="shared" si="24"/>
        <v>0</v>
      </c>
      <c r="I26" s="15">
        <f t="shared" si="1"/>
        <v>0</v>
      </c>
      <c r="J26" s="15"/>
      <c r="K26" s="15">
        <f t="shared" si="2"/>
        <v>0</v>
      </c>
      <c r="L26" s="16"/>
      <c r="M26" s="15">
        <f t="shared" si="3"/>
        <v>0</v>
      </c>
      <c r="N26" s="15"/>
      <c r="O26" s="15">
        <f t="shared" si="4"/>
        <v>0</v>
      </c>
      <c r="Q26" s="15">
        <f t="shared" si="5"/>
        <v>0</v>
      </c>
      <c r="S26" s="15">
        <f t="shared" si="6"/>
        <v>0</v>
      </c>
      <c r="U26" s="15">
        <f t="shared" si="7"/>
        <v>0</v>
      </c>
      <c r="W26" s="15">
        <f t="shared" si="8"/>
        <v>0</v>
      </c>
      <c r="X26" s="15">
        <v>38.33</v>
      </c>
      <c r="Y26" s="15">
        <f t="shared" si="9"/>
        <v>0</v>
      </c>
      <c r="Z26" s="15"/>
      <c r="AA26" s="15">
        <f t="shared" si="10"/>
        <v>0</v>
      </c>
      <c r="AC26" s="15">
        <f t="shared" si="11"/>
        <v>0</v>
      </c>
      <c r="AD26" s="15"/>
      <c r="AE26" s="15">
        <f t="shared" si="12"/>
        <v>0</v>
      </c>
      <c r="AG26" s="15">
        <f t="shared" si="13"/>
        <v>0</v>
      </c>
      <c r="AI26" s="15">
        <f t="shared" si="14"/>
        <v>0</v>
      </c>
      <c r="AJ26" s="15"/>
      <c r="AK26" s="15">
        <f t="shared" si="15"/>
        <v>0</v>
      </c>
      <c r="AL26" s="15"/>
      <c r="AM26" s="15">
        <f t="shared" si="16"/>
        <v>0</v>
      </c>
      <c r="AN26" s="15"/>
      <c r="AO26" s="15">
        <f t="shared" si="17"/>
        <v>0</v>
      </c>
      <c r="AP26" s="15"/>
      <c r="AQ26" s="15">
        <f t="shared" si="18"/>
        <v>0</v>
      </c>
      <c r="AR26" s="15"/>
      <c r="AS26" s="15">
        <f t="shared" si="19"/>
        <v>0</v>
      </c>
      <c r="AT26" s="15"/>
      <c r="AU26" s="15">
        <f t="shared" si="20"/>
        <v>0</v>
      </c>
    </row>
    <row r="27" spans="2:47">
      <c r="B27" s="1" t="s">
        <v>201</v>
      </c>
      <c r="C27" s="1"/>
      <c r="D27" s="1" t="s">
        <v>202</v>
      </c>
      <c r="E27" s="16">
        <v>11.2</v>
      </c>
      <c r="F27" s="15"/>
      <c r="G27" s="15">
        <f t="shared" si="24"/>
        <v>0</v>
      </c>
      <c r="I27" s="15">
        <f t="shared" si="1"/>
        <v>0</v>
      </c>
      <c r="J27" s="15"/>
      <c r="K27" s="15">
        <f t="shared" si="2"/>
        <v>0</v>
      </c>
      <c r="L27" s="16"/>
      <c r="M27" s="15">
        <f t="shared" si="3"/>
        <v>0</v>
      </c>
      <c r="N27" s="15"/>
      <c r="O27" s="15">
        <f t="shared" si="4"/>
        <v>0</v>
      </c>
      <c r="Q27" s="15">
        <f t="shared" si="5"/>
        <v>0</v>
      </c>
      <c r="S27" s="15">
        <f t="shared" si="6"/>
        <v>0</v>
      </c>
      <c r="U27" s="15">
        <f t="shared" si="7"/>
        <v>0</v>
      </c>
      <c r="W27" s="15">
        <f t="shared" si="8"/>
        <v>0</v>
      </c>
      <c r="X27" s="15"/>
      <c r="Y27" s="15">
        <f t="shared" si="9"/>
        <v>0</v>
      </c>
      <c r="Z27" s="15">
        <v>38.4</v>
      </c>
      <c r="AA27" s="15">
        <f t="shared" si="10"/>
        <v>4.3007999999999997</v>
      </c>
      <c r="AC27" s="15">
        <f t="shared" si="11"/>
        <v>0</v>
      </c>
      <c r="AD27" s="15"/>
      <c r="AE27" s="15">
        <f t="shared" si="12"/>
        <v>0</v>
      </c>
      <c r="AG27" s="15">
        <f t="shared" si="13"/>
        <v>0</v>
      </c>
      <c r="AI27" s="15">
        <f t="shared" si="14"/>
        <v>0</v>
      </c>
      <c r="AJ27" s="15"/>
      <c r="AK27" s="15">
        <f t="shared" si="15"/>
        <v>0</v>
      </c>
      <c r="AL27" s="15"/>
      <c r="AM27" s="15">
        <f t="shared" si="16"/>
        <v>0</v>
      </c>
      <c r="AN27" s="15"/>
      <c r="AO27" s="15">
        <f t="shared" si="17"/>
        <v>0</v>
      </c>
      <c r="AP27" s="15"/>
      <c r="AQ27" s="15">
        <f t="shared" si="18"/>
        <v>0</v>
      </c>
      <c r="AR27" s="15"/>
      <c r="AS27" s="15">
        <f t="shared" si="19"/>
        <v>0</v>
      </c>
      <c r="AT27" s="15"/>
      <c r="AU27" s="15">
        <f t="shared" si="20"/>
        <v>0</v>
      </c>
    </row>
    <row r="28" spans="2:47">
      <c r="B28" s="1" t="s">
        <v>203</v>
      </c>
      <c r="C28" s="1"/>
      <c r="D28" s="1" t="s">
        <v>204</v>
      </c>
      <c r="E28" s="16">
        <v>66.25</v>
      </c>
      <c r="F28" s="15"/>
      <c r="G28" s="15">
        <f t="shared" si="24"/>
        <v>0</v>
      </c>
      <c r="I28" s="15">
        <f t="shared" si="1"/>
        <v>0</v>
      </c>
      <c r="J28" s="15"/>
      <c r="K28" s="15">
        <f t="shared" si="2"/>
        <v>0</v>
      </c>
      <c r="L28" s="16"/>
      <c r="M28" s="15">
        <f t="shared" si="3"/>
        <v>0</v>
      </c>
      <c r="N28" s="15"/>
      <c r="O28" s="15">
        <f t="shared" si="4"/>
        <v>0</v>
      </c>
      <c r="Q28" s="15">
        <f t="shared" si="5"/>
        <v>0</v>
      </c>
      <c r="S28" s="15">
        <f t="shared" si="6"/>
        <v>0</v>
      </c>
      <c r="U28" s="15">
        <f t="shared" si="7"/>
        <v>0</v>
      </c>
      <c r="W28" s="15">
        <f t="shared" si="8"/>
        <v>0</v>
      </c>
      <c r="X28" s="15"/>
      <c r="Y28" s="15">
        <f t="shared" si="9"/>
        <v>0</v>
      </c>
      <c r="Z28" s="15"/>
      <c r="AA28" s="15">
        <f t="shared" si="10"/>
        <v>0</v>
      </c>
      <c r="AB28" s="15">
        <v>13.27</v>
      </c>
      <c r="AC28" s="15">
        <f t="shared" si="11"/>
        <v>8.7913749999999986</v>
      </c>
      <c r="AD28" s="15"/>
      <c r="AE28" s="15">
        <f t="shared" si="12"/>
        <v>0</v>
      </c>
      <c r="AG28" s="15">
        <f t="shared" si="13"/>
        <v>0</v>
      </c>
      <c r="AI28" s="15">
        <f t="shared" si="14"/>
        <v>0</v>
      </c>
      <c r="AJ28" s="15"/>
      <c r="AK28" s="15">
        <f t="shared" si="15"/>
        <v>0</v>
      </c>
      <c r="AL28" s="15"/>
      <c r="AM28" s="15">
        <f t="shared" si="16"/>
        <v>0</v>
      </c>
      <c r="AN28" s="15"/>
      <c r="AO28" s="15">
        <f t="shared" si="17"/>
        <v>0</v>
      </c>
      <c r="AP28" s="15"/>
      <c r="AQ28" s="15">
        <f t="shared" si="18"/>
        <v>0</v>
      </c>
      <c r="AR28" s="15"/>
      <c r="AS28" s="15">
        <f t="shared" si="19"/>
        <v>0</v>
      </c>
      <c r="AT28" s="15"/>
      <c r="AU28" s="15">
        <f t="shared" si="20"/>
        <v>0</v>
      </c>
    </row>
    <row r="29" spans="2:47">
      <c r="B29" s="1" t="s">
        <v>205</v>
      </c>
      <c r="C29" s="1"/>
      <c r="D29" s="1" t="s">
        <v>206</v>
      </c>
      <c r="E29" s="16">
        <v>30</v>
      </c>
      <c r="F29" s="15"/>
      <c r="G29" s="15">
        <f t="shared" si="24"/>
        <v>0</v>
      </c>
      <c r="I29" s="15">
        <f t="shared" si="1"/>
        <v>0</v>
      </c>
      <c r="J29" s="15"/>
      <c r="K29" s="15">
        <f t="shared" si="2"/>
        <v>0</v>
      </c>
      <c r="L29" s="16"/>
      <c r="M29" s="15">
        <f t="shared" si="3"/>
        <v>0</v>
      </c>
      <c r="N29" s="15"/>
      <c r="O29" s="15">
        <f t="shared" si="4"/>
        <v>0</v>
      </c>
      <c r="Q29" s="15">
        <f t="shared" si="5"/>
        <v>0</v>
      </c>
      <c r="S29" s="15">
        <f t="shared" si="6"/>
        <v>0</v>
      </c>
      <c r="U29" s="15">
        <f t="shared" si="7"/>
        <v>0</v>
      </c>
      <c r="W29" s="15">
        <f t="shared" si="8"/>
        <v>0</v>
      </c>
      <c r="X29" s="15"/>
      <c r="Y29" s="15">
        <f t="shared" si="9"/>
        <v>0</v>
      </c>
      <c r="Z29" s="15"/>
      <c r="AA29" s="15">
        <f t="shared" si="10"/>
        <v>0</v>
      </c>
      <c r="AC29" s="15">
        <f t="shared" si="11"/>
        <v>0</v>
      </c>
      <c r="AD29" s="15">
        <v>12.1</v>
      </c>
      <c r="AE29" s="15">
        <f t="shared" si="12"/>
        <v>3.63</v>
      </c>
      <c r="AG29" s="15">
        <f t="shared" si="13"/>
        <v>0</v>
      </c>
      <c r="AI29" s="15">
        <f t="shared" si="14"/>
        <v>0</v>
      </c>
      <c r="AJ29" s="15"/>
      <c r="AK29" s="15">
        <f t="shared" si="15"/>
        <v>0</v>
      </c>
      <c r="AL29" s="15"/>
      <c r="AM29" s="15">
        <f t="shared" si="16"/>
        <v>0</v>
      </c>
      <c r="AN29" s="15"/>
      <c r="AO29" s="15">
        <f t="shared" si="17"/>
        <v>0</v>
      </c>
      <c r="AP29" s="15"/>
      <c r="AQ29" s="15">
        <f t="shared" si="18"/>
        <v>0</v>
      </c>
      <c r="AR29" s="15"/>
      <c r="AS29" s="15">
        <f t="shared" si="19"/>
        <v>0</v>
      </c>
      <c r="AT29" s="15"/>
      <c r="AU29" s="15">
        <f t="shared" si="20"/>
        <v>0</v>
      </c>
    </row>
    <row r="30" spans="2:47">
      <c r="B30" s="17" t="s">
        <v>207</v>
      </c>
      <c r="C30" s="17" t="s">
        <v>208</v>
      </c>
      <c r="D30" s="17" t="s">
        <v>209</v>
      </c>
      <c r="E30" s="16">
        <v>53.71</v>
      </c>
      <c r="F30" s="15"/>
      <c r="G30" s="15">
        <f t="shared" si="24"/>
        <v>0</v>
      </c>
      <c r="I30" s="15">
        <f t="shared" si="1"/>
        <v>0</v>
      </c>
      <c r="J30" s="15"/>
      <c r="K30" s="15">
        <f t="shared" si="2"/>
        <v>0</v>
      </c>
      <c r="L30" s="16"/>
      <c r="M30" s="15">
        <f t="shared" si="3"/>
        <v>0</v>
      </c>
      <c r="N30" s="15"/>
      <c r="O30" s="15">
        <f t="shared" si="4"/>
        <v>0</v>
      </c>
      <c r="Q30" s="15">
        <f t="shared" si="5"/>
        <v>0</v>
      </c>
      <c r="S30" s="15">
        <f t="shared" si="6"/>
        <v>0</v>
      </c>
      <c r="U30" s="15">
        <f t="shared" si="7"/>
        <v>0</v>
      </c>
      <c r="W30" s="15">
        <f t="shared" si="8"/>
        <v>0</v>
      </c>
      <c r="X30" s="15"/>
      <c r="Y30" s="15">
        <f t="shared" si="9"/>
        <v>0</v>
      </c>
      <c r="Z30" s="15"/>
      <c r="AA30" s="15">
        <f t="shared" si="10"/>
        <v>0</v>
      </c>
      <c r="AC30" s="15">
        <f t="shared" si="11"/>
        <v>0</v>
      </c>
      <c r="AD30" s="15"/>
      <c r="AE30" s="15">
        <f t="shared" si="12"/>
        <v>0</v>
      </c>
      <c r="AF30" s="15">
        <v>10.74</v>
      </c>
      <c r="AG30" s="15">
        <f t="shared" si="13"/>
        <v>5.7684540000000002</v>
      </c>
      <c r="AI30" s="15">
        <f t="shared" si="14"/>
        <v>0</v>
      </c>
      <c r="AJ30" s="15"/>
      <c r="AK30" s="15">
        <f t="shared" si="15"/>
        <v>0</v>
      </c>
      <c r="AL30" s="15"/>
      <c r="AM30" s="15">
        <f t="shared" si="16"/>
        <v>0</v>
      </c>
      <c r="AN30" s="15"/>
      <c r="AO30" s="15">
        <f t="shared" si="17"/>
        <v>0</v>
      </c>
      <c r="AP30" s="15"/>
      <c r="AQ30" s="15">
        <f t="shared" si="18"/>
        <v>0</v>
      </c>
      <c r="AR30" s="15"/>
      <c r="AS30" s="15">
        <f t="shared" si="19"/>
        <v>0</v>
      </c>
      <c r="AT30" s="15"/>
      <c r="AU30" s="15">
        <f t="shared" si="20"/>
        <v>0</v>
      </c>
    </row>
    <row r="31" spans="2:47">
      <c r="B31" s="1" t="s">
        <v>210</v>
      </c>
      <c r="C31" s="1"/>
      <c r="D31" s="1" t="s">
        <v>211</v>
      </c>
      <c r="E31" s="16">
        <v>3.8</v>
      </c>
      <c r="F31" s="15"/>
      <c r="G31" s="15">
        <f t="shared" si="24"/>
        <v>0</v>
      </c>
      <c r="I31" s="15">
        <f t="shared" si="1"/>
        <v>0</v>
      </c>
      <c r="J31" s="15"/>
      <c r="K31" s="15">
        <f t="shared" si="2"/>
        <v>0</v>
      </c>
      <c r="L31" s="16"/>
      <c r="M31" s="15">
        <f t="shared" si="3"/>
        <v>0</v>
      </c>
      <c r="N31" s="15"/>
      <c r="O31" s="15">
        <f t="shared" si="4"/>
        <v>0</v>
      </c>
      <c r="Q31" s="15">
        <f t="shared" si="5"/>
        <v>0</v>
      </c>
      <c r="S31" s="15">
        <f t="shared" si="6"/>
        <v>0</v>
      </c>
      <c r="U31" s="15">
        <f t="shared" si="7"/>
        <v>0</v>
      </c>
      <c r="W31" s="15">
        <f t="shared" si="8"/>
        <v>0</v>
      </c>
      <c r="X31" s="15"/>
      <c r="Y31" s="15">
        <f t="shared" si="9"/>
        <v>0</v>
      </c>
      <c r="Z31" s="15"/>
      <c r="AA31" s="15">
        <f t="shared" si="10"/>
        <v>0</v>
      </c>
      <c r="AC31" s="15">
        <f t="shared" si="11"/>
        <v>0</v>
      </c>
      <c r="AD31" s="15"/>
      <c r="AE31" s="15">
        <f t="shared" si="12"/>
        <v>0</v>
      </c>
      <c r="AG31" s="15">
        <f t="shared" si="13"/>
        <v>0</v>
      </c>
      <c r="AH31" s="15">
        <v>25.3</v>
      </c>
      <c r="AI31" s="15">
        <f t="shared" si="14"/>
        <v>0.96140000000000003</v>
      </c>
      <c r="AJ31" s="15"/>
      <c r="AK31" s="15">
        <f t="shared" si="15"/>
        <v>0</v>
      </c>
      <c r="AL31" s="15"/>
      <c r="AM31" s="15">
        <f t="shared" si="16"/>
        <v>0</v>
      </c>
      <c r="AN31" s="15"/>
      <c r="AO31" s="15">
        <f t="shared" si="17"/>
        <v>0</v>
      </c>
      <c r="AP31" s="15"/>
      <c r="AQ31" s="15">
        <f t="shared" si="18"/>
        <v>0</v>
      </c>
      <c r="AR31" s="15"/>
      <c r="AS31" s="15">
        <f t="shared" si="19"/>
        <v>0</v>
      </c>
      <c r="AT31" s="15"/>
      <c r="AU31" s="15">
        <f t="shared" si="20"/>
        <v>0</v>
      </c>
    </row>
    <row r="32" spans="2:47">
      <c r="B32" s="1" t="s">
        <v>212</v>
      </c>
      <c r="C32" s="1"/>
      <c r="D32" s="1" t="s">
        <v>213</v>
      </c>
      <c r="E32" s="16">
        <v>29.3</v>
      </c>
      <c r="F32" s="15"/>
      <c r="G32" s="15">
        <f t="shared" si="24"/>
        <v>0</v>
      </c>
      <c r="I32" s="15">
        <f t="shared" si="1"/>
        <v>0</v>
      </c>
      <c r="J32" s="15"/>
      <c r="K32" s="15">
        <f t="shared" si="2"/>
        <v>0</v>
      </c>
      <c r="L32" s="16"/>
      <c r="M32" s="15">
        <f t="shared" si="3"/>
        <v>0</v>
      </c>
      <c r="N32" s="15"/>
      <c r="O32" s="15">
        <f t="shared" si="4"/>
        <v>0</v>
      </c>
      <c r="Q32" s="15">
        <f t="shared" si="5"/>
        <v>0</v>
      </c>
      <c r="S32" s="15">
        <f t="shared" si="6"/>
        <v>0</v>
      </c>
      <c r="U32" s="15">
        <f t="shared" si="7"/>
        <v>0</v>
      </c>
      <c r="W32" s="15">
        <f t="shared" si="8"/>
        <v>0</v>
      </c>
      <c r="X32" s="15"/>
      <c r="Y32" s="15">
        <f t="shared" si="9"/>
        <v>0</v>
      </c>
      <c r="Z32" s="15"/>
      <c r="AA32" s="15">
        <f t="shared" si="10"/>
        <v>0</v>
      </c>
      <c r="AC32" s="15">
        <f t="shared" si="11"/>
        <v>0</v>
      </c>
      <c r="AD32" s="15"/>
      <c r="AE32" s="15">
        <f t="shared" si="12"/>
        <v>0</v>
      </c>
      <c r="AG32" s="15">
        <f t="shared" si="13"/>
        <v>0</v>
      </c>
      <c r="AI32" s="15">
        <f t="shared" si="14"/>
        <v>0</v>
      </c>
      <c r="AJ32" s="15">
        <v>2.27</v>
      </c>
      <c r="AK32" s="15">
        <f t="shared" si="15"/>
        <v>0.66510999999999998</v>
      </c>
      <c r="AL32" s="15"/>
      <c r="AM32" s="15">
        <f t="shared" si="16"/>
        <v>0</v>
      </c>
      <c r="AN32" s="15"/>
      <c r="AO32" s="15">
        <f t="shared" si="17"/>
        <v>0</v>
      </c>
      <c r="AP32" s="15"/>
      <c r="AQ32" s="15">
        <f t="shared" si="18"/>
        <v>0</v>
      </c>
      <c r="AR32" s="15"/>
      <c r="AS32" s="15">
        <f t="shared" si="19"/>
        <v>0</v>
      </c>
      <c r="AT32" s="15"/>
      <c r="AU32" s="15">
        <f t="shared" si="20"/>
        <v>0</v>
      </c>
    </row>
    <row r="33" spans="2:47">
      <c r="B33" s="1" t="s">
        <v>214</v>
      </c>
      <c r="C33" s="1" t="s">
        <v>215</v>
      </c>
      <c r="D33" s="1" t="s">
        <v>216</v>
      </c>
      <c r="E33" s="16">
        <v>6.82</v>
      </c>
      <c r="F33" s="15"/>
      <c r="G33" s="15">
        <f t="shared" si="24"/>
        <v>0</v>
      </c>
      <c r="I33" s="15">
        <f t="shared" si="1"/>
        <v>0</v>
      </c>
      <c r="J33" s="15"/>
      <c r="K33" s="15">
        <f t="shared" si="2"/>
        <v>0</v>
      </c>
      <c r="L33" s="16"/>
      <c r="M33" s="15">
        <f t="shared" si="3"/>
        <v>0</v>
      </c>
      <c r="N33" s="15"/>
      <c r="O33" s="15">
        <f t="shared" si="4"/>
        <v>0</v>
      </c>
      <c r="Q33" s="15">
        <f t="shared" si="5"/>
        <v>0</v>
      </c>
      <c r="S33" s="15">
        <f t="shared" si="6"/>
        <v>0</v>
      </c>
      <c r="U33" s="15">
        <f t="shared" si="7"/>
        <v>0</v>
      </c>
      <c r="W33" s="15">
        <f t="shared" si="8"/>
        <v>0</v>
      </c>
      <c r="X33" s="15"/>
      <c r="Y33" s="15">
        <f t="shared" si="9"/>
        <v>0</v>
      </c>
      <c r="Z33" s="15"/>
      <c r="AA33" s="15">
        <f t="shared" si="10"/>
        <v>0</v>
      </c>
      <c r="AC33" s="15">
        <f t="shared" si="11"/>
        <v>0</v>
      </c>
      <c r="AD33" s="15"/>
      <c r="AE33" s="15">
        <f t="shared" si="12"/>
        <v>0</v>
      </c>
      <c r="AG33" s="15">
        <f t="shared" si="13"/>
        <v>0</v>
      </c>
      <c r="AI33" s="15">
        <f t="shared" si="14"/>
        <v>0</v>
      </c>
      <c r="AJ33" s="15">
        <v>2.27</v>
      </c>
      <c r="AK33" s="15">
        <f t="shared" si="15"/>
        <v>0.15481400000000001</v>
      </c>
      <c r="AL33" s="15"/>
      <c r="AM33" s="15">
        <f t="shared" si="16"/>
        <v>0</v>
      </c>
      <c r="AN33" s="15"/>
      <c r="AO33" s="15">
        <f t="shared" si="17"/>
        <v>0</v>
      </c>
      <c r="AP33" s="15"/>
      <c r="AQ33" s="15">
        <f t="shared" si="18"/>
        <v>0</v>
      </c>
      <c r="AR33" s="15"/>
      <c r="AS33" s="15">
        <f t="shared" si="19"/>
        <v>0</v>
      </c>
      <c r="AT33" s="15"/>
      <c r="AU33" s="15">
        <f t="shared" si="20"/>
        <v>0</v>
      </c>
    </row>
    <row r="34" spans="2:47">
      <c r="B34" s="1" t="s">
        <v>217</v>
      </c>
      <c r="C34" s="1"/>
      <c r="D34" s="1" t="s">
        <v>218</v>
      </c>
      <c r="E34" s="16">
        <v>3.5</v>
      </c>
      <c r="F34" s="15"/>
      <c r="G34" s="15">
        <f t="shared" si="24"/>
        <v>0</v>
      </c>
      <c r="I34" s="15">
        <f t="shared" si="1"/>
        <v>0</v>
      </c>
      <c r="J34" s="15"/>
      <c r="K34" s="15">
        <f t="shared" si="2"/>
        <v>0</v>
      </c>
      <c r="L34" s="16"/>
      <c r="M34" s="15">
        <f t="shared" si="3"/>
        <v>0</v>
      </c>
      <c r="N34" s="15"/>
      <c r="O34" s="15">
        <f t="shared" si="4"/>
        <v>0</v>
      </c>
      <c r="Q34" s="15">
        <f t="shared" si="5"/>
        <v>0</v>
      </c>
      <c r="S34" s="15">
        <f t="shared" si="6"/>
        <v>0</v>
      </c>
      <c r="U34" s="15">
        <f t="shared" si="7"/>
        <v>0</v>
      </c>
      <c r="W34" s="15">
        <f t="shared" si="8"/>
        <v>0</v>
      </c>
      <c r="X34" s="15"/>
      <c r="Y34" s="15">
        <f t="shared" si="9"/>
        <v>0</v>
      </c>
      <c r="Z34" s="15"/>
      <c r="AA34" s="15">
        <f t="shared" si="10"/>
        <v>0</v>
      </c>
      <c r="AC34" s="15">
        <f t="shared" si="11"/>
        <v>0</v>
      </c>
      <c r="AD34" s="15"/>
      <c r="AE34" s="15">
        <f t="shared" si="12"/>
        <v>0</v>
      </c>
      <c r="AG34" s="15">
        <f t="shared" si="13"/>
        <v>0</v>
      </c>
      <c r="AI34" s="15">
        <f t="shared" si="14"/>
        <v>0</v>
      </c>
      <c r="AJ34" s="15"/>
      <c r="AK34" s="15">
        <f t="shared" si="15"/>
        <v>0</v>
      </c>
      <c r="AL34" s="15">
        <v>13.9</v>
      </c>
      <c r="AM34" s="15">
        <f t="shared" si="16"/>
        <v>0.48649999999999999</v>
      </c>
      <c r="AN34" s="15"/>
      <c r="AO34" s="15">
        <f t="shared" si="17"/>
        <v>0</v>
      </c>
      <c r="AP34" s="15"/>
      <c r="AQ34" s="15">
        <f t="shared" si="18"/>
        <v>0</v>
      </c>
      <c r="AR34" s="15"/>
      <c r="AS34" s="15">
        <f t="shared" si="19"/>
        <v>0</v>
      </c>
      <c r="AT34" s="15"/>
      <c r="AU34" s="15">
        <f t="shared" si="20"/>
        <v>0</v>
      </c>
    </row>
    <row r="35" spans="2:47">
      <c r="B35" s="1" t="s">
        <v>219</v>
      </c>
      <c r="C35" s="1" t="s">
        <v>220</v>
      </c>
      <c r="D35" s="1" t="s">
        <v>221</v>
      </c>
      <c r="E35" s="16">
        <v>3.7</v>
      </c>
      <c r="F35" s="15"/>
      <c r="G35" s="15">
        <f t="shared" si="24"/>
        <v>0</v>
      </c>
      <c r="I35" s="15">
        <f t="shared" si="1"/>
        <v>0</v>
      </c>
      <c r="J35" s="15"/>
      <c r="K35" s="15">
        <f t="shared" si="2"/>
        <v>0</v>
      </c>
      <c r="L35" s="16"/>
      <c r="M35" s="15">
        <f t="shared" si="3"/>
        <v>0</v>
      </c>
      <c r="N35" s="15"/>
      <c r="O35" s="15">
        <f t="shared" si="4"/>
        <v>0</v>
      </c>
      <c r="Q35" s="15">
        <f t="shared" si="5"/>
        <v>0</v>
      </c>
      <c r="S35" s="15">
        <f t="shared" si="6"/>
        <v>0</v>
      </c>
      <c r="U35" s="15">
        <f t="shared" si="7"/>
        <v>0</v>
      </c>
      <c r="W35" s="15">
        <f t="shared" si="8"/>
        <v>0</v>
      </c>
      <c r="X35" s="15"/>
      <c r="Y35" s="15">
        <f t="shared" si="9"/>
        <v>0</v>
      </c>
      <c r="Z35" s="15"/>
      <c r="AA35" s="15">
        <f t="shared" si="10"/>
        <v>0</v>
      </c>
      <c r="AC35" s="15">
        <f t="shared" si="11"/>
        <v>0</v>
      </c>
      <c r="AD35" s="15"/>
      <c r="AE35" s="15">
        <f t="shared" si="12"/>
        <v>0</v>
      </c>
      <c r="AG35" s="15">
        <f t="shared" si="13"/>
        <v>0</v>
      </c>
      <c r="AI35" s="15">
        <f t="shared" si="14"/>
        <v>0</v>
      </c>
      <c r="AJ35" s="15"/>
      <c r="AK35" s="15">
        <f t="shared" si="15"/>
        <v>0</v>
      </c>
      <c r="AL35" s="15">
        <v>13.9</v>
      </c>
      <c r="AM35" s="15">
        <f t="shared" si="16"/>
        <v>0.51430000000000009</v>
      </c>
      <c r="AN35" s="15"/>
      <c r="AO35" s="15">
        <f t="shared" si="17"/>
        <v>0</v>
      </c>
      <c r="AP35" s="15"/>
      <c r="AQ35" s="15">
        <f t="shared" si="18"/>
        <v>0</v>
      </c>
      <c r="AR35" s="15"/>
      <c r="AS35" s="15">
        <f t="shared" si="19"/>
        <v>0</v>
      </c>
      <c r="AT35" s="15"/>
      <c r="AU35" s="15">
        <f t="shared" si="20"/>
        <v>0</v>
      </c>
    </row>
    <row r="36" spans="2:47">
      <c r="B36" s="1" t="s">
        <v>222</v>
      </c>
      <c r="C36" s="1"/>
      <c r="D36" s="1" t="s">
        <v>223</v>
      </c>
      <c r="E36" s="16">
        <v>34.450000000000003</v>
      </c>
      <c r="F36" s="15"/>
      <c r="G36" s="15">
        <f t="shared" si="24"/>
        <v>0</v>
      </c>
      <c r="I36" s="15">
        <f t="shared" si="1"/>
        <v>0</v>
      </c>
      <c r="J36" s="15"/>
      <c r="K36" s="15">
        <f t="shared" si="2"/>
        <v>0</v>
      </c>
      <c r="L36" s="16"/>
      <c r="M36" s="15">
        <f t="shared" si="3"/>
        <v>0</v>
      </c>
      <c r="N36" s="15"/>
      <c r="O36" s="15">
        <f t="shared" si="4"/>
        <v>0</v>
      </c>
      <c r="Q36" s="15">
        <f t="shared" si="5"/>
        <v>0</v>
      </c>
      <c r="S36" s="15">
        <f t="shared" si="6"/>
        <v>0</v>
      </c>
      <c r="U36" s="15">
        <f t="shared" si="7"/>
        <v>0</v>
      </c>
      <c r="W36" s="15">
        <f t="shared" si="8"/>
        <v>0</v>
      </c>
      <c r="X36" s="15"/>
      <c r="Y36" s="15">
        <f t="shared" si="9"/>
        <v>0</v>
      </c>
      <c r="Z36" s="15"/>
      <c r="AA36" s="15">
        <f t="shared" si="10"/>
        <v>0</v>
      </c>
      <c r="AC36" s="15">
        <f t="shared" si="11"/>
        <v>0</v>
      </c>
      <c r="AD36" s="15"/>
      <c r="AE36" s="15">
        <f t="shared" si="12"/>
        <v>0</v>
      </c>
      <c r="AG36" s="15">
        <f t="shared" si="13"/>
        <v>0</v>
      </c>
      <c r="AI36" s="15">
        <f t="shared" si="14"/>
        <v>0</v>
      </c>
      <c r="AJ36" s="15"/>
      <c r="AK36" s="15">
        <f t="shared" si="15"/>
        <v>0</v>
      </c>
      <c r="AL36" s="15"/>
      <c r="AM36" s="15">
        <f t="shared" si="16"/>
        <v>0</v>
      </c>
      <c r="AN36" s="15">
        <v>9.8000000000000007</v>
      </c>
      <c r="AO36" s="15">
        <f t="shared" si="17"/>
        <v>3.3761000000000005</v>
      </c>
      <c r="AP36" s="15"/>
      <c r="AQ36" s="15">
        <f t="shared" si="18"/>
        <v>0</v>
      </c>
      <c r="AR36" s="15"/>
      <c r="AS36" s="15">
        <f t="shared" si="19"/>
        <v>0</v>
      </c>
      <c r="AT36" s="15"/>
      <c r="AU36" s="15">
        <f t="shared" si="20"/>
        <v>0</v>
      </c>
    </row>
    <row r="37" spans="2:47">
      <c r="B37" s="1" t="s">
        <v>224</v>
      </c>
      <c r="C37" s="1"/>
      <c r="D37" s="1" t="s">
        <v>225</v>
      </c>
      <c r="E37" s="16">
        <v>41</v>
      </c>
      <c r="F37" s="15"/>
      <c r="G37" s="15">
        <f t="shared" si="24"/>
        <v>0</v>
      </c>
      <c r="I37" s="15">
        <f t="shared" si="1"/>
        <v>0</v>
      </c>
      <c r="J37" s="15"/>
      <c r="K37" s="15">
        <f t="shared" si="2"/>
        <v>0</v>
      </c>
      <c r="L37" s="16"/>
      <c r="M37" s="15">
        <f t="shared" si="3"/>
        <v>0</v>
      </c>
      <c r="N37" s="15"/>
      <c r="O37" s="15">
        <f t="shared" si="4"/>
        <v>0</v>
      </c>
      <c r="Q37" s="15">
        <f t="shared" si="5"/>
        <v>0</v>
      </c>
      <c r="S37" s="15">
        <f t="shared" si="6"/>
        <v>0</v>
      </c>
      <c r="U37" s="15">
        <f t="shared" si="7"/>
        <v>0</v>
      </c>
      <c r="W37" s="15">
        <f t="shared" si="8"/>
        <v>0</v>
      </c>
      <c r="X37" s="15"/>
      <c r="Y37" s="15">
        <f t="shared" si="9"/>
        <v>0</v>
      </c>
      <c r="Z37" s="15"/>
      <c r="AA37" s="15">
        <f t="shared" si="10"/>
        <v>0</v>
      </c>
      <c r="AC37" s="15">
        <f t="shared" si="11"/>
        <v>0</v>
      </c>
      <c r="AD37" s="15"/>
      <c r="AE37" s="15">
        <f t="shared" si="12"/>
        <v>0</v>
      </c>
      <c r="AG37" s="15">
        <f t="shared" si="13"/>
        <v>0</v>
      </c>
      <c r="AI37" s="15">
        <f t="shared" si="14"/>
        <v>0</v>
      </c>
      <c r="AJ37" s="15"/>
      <c r="AK37" s="15">
        <f t="shared" si="15"/>
        <v>0</v>
      </c>
      <c r="AL37" s="15"/>
      <c r="AM37" s="15">
        <f t="shared" si="16"/>
        <v>0</v>
      </c>
      <c r="AN37" s="15"/>
      <c r="AO37" s="15">
        <f t="shared" si="17"/>
        <v>0</v>
      </c>
      <c r="AP37" s="15">
        <v>11.62</v>
      </c>
      <c r="AQ37" s="15">
        <f t="shared" si="18"/>
        <v>4.7641999999999998</v>
      </c>
      <c r="AR37" s="15"/>
      <c r="AS37" s="15">
        <f t="shared" si="19"/>
        <v>0</v>
      </c>
      <c r="AT37" s="15"/>
      <c r="AU37" s="15">
        <f t="shared" si="20"/>
        <v>0</v>
      </c>
    </row>
    <row r="38" spans="2:47">
      <c r="B38" s="1" t="s">
        <v>226</v>
      </c>
      <c r="C38" s="1"/>
      <c r="D38" s="1" t="s">
        <v>227</v>
      </c>
      <c r="E38" s="16">
        <v>92</v>
      </c>
      <c r="F38" s="15"/>
      <c r="G38" s="15">
        <f t="shared" si="24"/>
        <v>0</v>
      </c>
      <c r="I38" s="15">
        <f t="shared" si="1"/>
        <v>0</v>
      </c>
      <c r="J38" s="15"/>
      <c r="K38" s="15">
        <f t="shared" si="2"/>
        <v>0</v>
      </c>
      <c r="L38" s="16"/>
      <c r="M38" s="15">
        <f t="shared" si="3"/>
        <v>0</v>
      </c>
      <c r="N38" s="15"/>
      <c r="O38" s="15">
        <f t="shared" si="4"/>
        <v>0</v>
      </c>
      <c r="Q38" s="15">
        <f t="shared" si="5"/>
        <v>0</v>
      </c>
      <c r="S38" s="15">
        <f t="shared" si="6"/>
        <v>0</v>
      </c>
      <c r="U38" s="15">
        <f t="shared" si="7"/>
        <v>0</v>
      </c>
      <c r="W38" s="15">
        <f t="shared" si="8"/>
        <v>0</v>
      </c>
      <c r="X38" s="15"/>
      <c r="Y38" s="15">
        <f t="shared" si="9"/>
        <v>0</v>
      </c>
      <c r="Z38" s="15"/>
      <c r="AA38" s="15">
        <f t="shared" si="10"/>
        <v>0</v>
      </c>
      <c r="AC38" s="15">
        <f t="shared" si="11"/>
        <v>0</v>
      </c>
      <c r="AD38" s="15"/>
      <c r="AE38" s="15">
        <f t="shared" si="12"/>
        <v>0</v>
      </c>
      <c r="AG38" s="15">
        <f t="shared" si="13"/>
        <v>0</v>
      </c>
      <c r="AI38" s="15">
        <f t="shared" si="14"/>
        <v>0</v>
      </c>
      <c r="AJ38" s="15"/>
      <c r="AK38" s="15">
        <f t="shared" si="15"/>
        <v>0</v>
      </c>
      <c r="AL38" s="15"/>
      <c r="AM38" s="15">
        <f t="shared" si="16"/>
        <v>0</v>
      </c>
      <c r="AN38" s="15"/>
      <c r="AO38" s="15">
        <f t="shared" si="17"/>
        <v>0</v>
      </c>
      <c r="AP38" s="15"/>
      <c r="AQ38" s="15">
        <f t="shared" si="18"/>
        <v>0</v>
      </c>
      <c r="AR38" s="15">
        <v>29.5</v>
      </c>
      <c r="AS38" s="15">
        <f t="shared" si="19"/>
        <v>27.14</v>
      </c>
      <c r="AT38" s="15"/>
      <c r="AU38" s="15">
        <f t="shared" si="20"/>
        <v>0</v>
      </c>
    </row>
    <row r="39" spans="2:47" ht="13.5" thickBot="1">
      <c r="B39" s="1" t="s">
        <v>228</v>
      </c>
      <c r="C39" s="1"/>
      <c r="D39" s="1" t="s">
        <v>229</v>
      </c>
      <c r="E39" s="16">
        <v>22</v>
      </c>
      <c r="F39" s="15"/>
      <c r="G39" s="15">
        <f t="shared" si="24"/>
        <v>0</v>
      </c>
      <c r="I39" s="15">
        <f t="shared" si="1"/>
        <v>0</v>
      </c>
      <c r="J39" s="15"/>
      <c r="K39" s="15">
        <f t="shared" si="2"/>
        <v>0</v>
      </c>
      <c r="L39" s="16"/>
      <c r="M39" s="15">
        <f t="shared" si="3"/>
        <v>0</v>
      </c>
      <c r="N39" s="15"/>
      <c r="O39" s="15">
        <f t="shared" si="4"/>
        <v>0</v>
      </c>
      <c r="Q39" s="15">
        <f t="shared" si="5"/>
        <v>0</v>
      </c>
      <c r="S39" s="15">
        <f t="shared" si="6"/>
        <v>0</v>
      </c>
      <c r="U39" s="15">
        <f t="shared" si="7"/>
        <v>0</v>
      </c>
      <c r="W39" s="15">
        <f t="shared" si="8"/>
        <v>0</v>
      </c>
      <c r="X39" s="15"/>
      <c r="Y39" s="15">
        <f t="shared" si="9"/>
        <v>0</v>
      </c>
      <c r="Z39" s="15"/>
      <c r="AA39" s="15">
        <f t="shared" si="10"/>
        <v>0</v>
      </c>
      <c r="AC39" s="15">
        <f t="shared" si="11"/>
        <v>0</v>
      </c>
      <c r="AD39" s="15"/>
      <c r="AE39" s="15">
        <f t="shared" si="12"/>
        <v>0</v>
      </c>
      <c r="AG39" s="15">
        <f t="shared" si="13"/>
        <v>0</v>
      </c>
      <c r="AI39" s="15">
        <f t="shared" si="14"/>
        <v>0</v>
      </c>
      <c r="AJ39" s="15"/>
      <c r="AK39" s="15">
        <f t="shared" si="15"/>
        <v>0</v>
      </c>
      <c r="AL39" s="15"/>
      <c r="AM39" s="15">
        <f t="shared" si="16"/>
        <v>0</v>
      </c>
      <c r="AN39" s="15"/>
      <c r="AO39" s="15">
        <f t="shared" si="17"/>
        <v>0</v>
      </c>
      <c r="AP39" s="15"/>
      <c r="AQ39" s="15">
        <f t="shared" si="18"/>
        <v>0</v>
      </c>
      <c r="AR39" s="15"/>
      <c r="AS39" s="15">
        <f t="shared" si="19"/>
        <v>0</v>
      </c>
      <c r="AT39" s="15">
        <v>4.5999999999999996</v>
      </c>
      <c r="AU39" s="15">
        <f t="shared" si="20"/>
        <v>1.0119999999999998</v>
      </c>
    </row>
    <row r="40" spans="2:47" s="15" customFormat="1">
      <c r="D40" s="18" t="s">
        <v>230</v>
      </c>
      <c r="F40" s="15">
        <f>SUM(F4:F17)</f>
        <v>100</v>
      </c>
      <c r="G40" s="15">
        <f>SUM(G4:G39)</f>
        <v>4.2020320000000009</v>
      </c>
      <c r="H40" s="15">
        <f>SUM(H4:H18)</f>
        <v>100</v>
      </c>
      <c r="I40" s="15">
        <f>SUM(I4:I39)</f>
        <v>20.234307999999999</v>
      </c>
      <c r="J40" s="15">
        <f t="shared" ref="J40:Z40" si="25">SUM(J4:J27)</f>
        <v>99.999999999999986</v>
      </c>
      <c r="K40" s="15">
        <f>SUM(K4:K39)</f>
        <v>11.733529999999998</v>
      </c>
      <c r="L40" s="15">
        <f t="shared" si="25"/>
        <v>89.039999999999992</v>
      </c>
      <c r="M40" s="15">
        <f>SUM(M4:M39)</f>
        <v>2.1234729999999997</v>
      </c>
      <c r="N40" s="15">
        <f t="shared" si="25"/>
        <v>100</v>
      </c>
      <c r="O40" s="15">
        <f>SUM(O4:O39)</f>
        <v>21.239606000000002</v>
      </c>
      <c r="P40" s="15">
        <f t="shared" si="25"/>
        <v>100</v>
      </c>
      <c r="Q40" s="15">
        <f>SUM(Q4:Q39)</f>
        <v>22.661829999999998</v>
      </c>
      <c r="R40" s="15">
        <f t="shared" si="25"/>
        <v>99.999999999999986</v>
      </c>
      <c r="S40" s="15">
        <f>SUM(S4:S39)</f>
        <v>5.6235419999999996</v>
      </c>
      <c r="T40" s="15">
        <f t="shared" si="25"/>
        <v>100</v>
      </c>
      <c r="U40" s="15">
        <f>SUM(U4:U39)</f>
        <v>16.619669999999999</v>
      </c>
      <c r="V40" s="15">
        <f t="shared" si="25"/>
        <v>100</v>
      </c>
      <c r="W40" s="15">
        <f>SUM(W4:W39)</f>
        <v>1.6084680000000002</v>
      </c>
      <c r="X40" s="15">
        <f t="shared" si="25"/>
        <v>100</v>
      </c>
      <c r="Y40" s="15">
        <f>SUM(Y4:Y39)</f>
        <v>1.658515</v>
      </c>
      <c r="Z40" s="15">
        <f t="shared" si="25"/>
        <v>100</v>
      </c>
      <c r="AA40" s="15">
        <f>SUM(AA4:AA39)</f>
        <v>5.8287209999999998</v>
      </c>
      <c r="AB40" s="15">
        <f>SUM(AB4:AB39)</f>
        <v>100</v>
      </c>
      <c r="AC40" s="15">
        <f>SUM(AC4:AC39)</f>
        <v>11.800360999999999</v>
      </c>
      <c r="AD40" s="15">
        <f t="shared" ref="AD40:AP40" si="26">SUM(AD4:AD37)</f>
        <v>99.999999999999986</v>
      </c>
      <c r="AE40" s="15">
        <f>SUM(AE4:AE39)</f>
        <v>5.6922800000000002</v>
      </c>
      <c r="AF40" s="15">
        <f t="shared" si="26"/>
        <v>100</v>
      </c>
      <c r="AG40" s="15">
        <f>SUM(AG4:AG39)</f>
        <v>8.9479749999999996</v>
      </c>
      <c r="AH40" s="15">
        <f t="shared" si="26"/>
        <v>99.999999999999986</v>
      </c>
      <c r="AI40" s="15">
        <f>SUM(AI4:AI39)</f>
        <v>3.0885980000000002</v>
      </c>
      <c r="AJ40" s="15">
        <f t="shared" si="26"/>
        <v>99.999999999999986</v>
      </c>
      <c r="AK40" s="15">
        <f>SUM(AK4:AK39)</f>
        <v>4.2450910000000004</v>
      </c>
      <c r="AL40" s="15">
        <f t="shared" si="26"/>
        <v>100.00000000000001</v>
      </c>
      <c r="AM40" s="15">
        <f>SUM(AM4:AM39)</f>
        <v>3.0879689999999997</v>
      </c>
      <c r="AN40" s="15">
        <f t="shared" si="26"/>
        <v>99.999999999999986</v>
      </c>
      <c r="AO40" s="15">
        <f>SUM(AO4:AO39)</f>
        <v>5.4906480000000002</v>
      </c>
      <c r="AP40" s="15">
        <f t="shared" si="26"/>
        <v>100</v>
      </c>
      <c r="AQ40" s="15">
        <f>SUM(AQ4:AQ39)</f>
        <v>6.8112279999999998</v>
      </c>
      <c r="AR40" s="15">
        <f>SUM(AR4:AR39)</f>
        <v>100</v>
      </c>
      <c r="AS40" s="15">
        <f>SUM(AS4:AS39)</f>
        <v>30.796613000000001</v>
      </c>
      <c r="AT40" s="15">
        <f>SUM(AT4:AT39)</f>
        <v>100</v>
      </c>
      <c r="AU40" s="15">
        <f>SUM(AU4:AU39)</f>
        <v>4.7419149999999997</v>
      </c>
    </row>
    <row r="41" spans="2:47">
      <c r="D41" s="19" t="s">
        <v>231</v>
      </c>
      <c r="E41" s="15"/>
      <c r="F41" s="15"/>
      <c r="G41" s="20">
        <f>100*G40/97</f>
        <v>4.3319917525773208</v>
      </c>
      <c r="H41" s="20">
        <f t="shared" ref="H41:AU41" si="27">100*H40/97</f>
        <v>103.09278350515464</v>
      </c>
      <c r="I41" s="20">
        <f t="shared" si="27"/>
        <v>20.860111340206185</v>
      </c>
      <c r="J41" s="20">
        <f t="shared" si="27"/>
        <v>103.09278350515461</v>
      </c>
      <c r="K41" s="20">
        <f t="shared" si="27"/>
        <v>12.096422680412369</v>
      </c>
      <c r="L41" s="20">
        <f t="shared" si="27"/>
        <v>91.793814432989691</v>
      </c>
      <c r="M41" s="20">
        <f t="shared" si="27"/>
        <v>2.1891474226804122</v>
      </c>
      <c r="N41" s="20">
        <f t="shared" si="27"/>
        <v>103.09278350515464</v>
      </c>
      <c r="O41" s="20">
        <f t="shared" si="27"/>
        <v>21.896501030927837</v>
      </c>
      <c r="P41" s="20">
        <f t="shared" si="27"/>
        <v>103.09278350515464</v>
      </c>
      <c r="Q41" s="20">
        <f t="shared" si="27"/>
        <v>23.362711340206186</v>
      </c>
      <c r="R41" s="20">
        <f t="shared" si="27"/>
        <v>103.09278350515461</v>
      </c>
      <c r="S41" s="20">
        <f t="shared" si="27"/>
        <v>5.7974659793814434</v>
      </c>
      <c r="T41" s="20">
        <f t="shared" si="27"/>
        <v>103.09278350515464</v>
      </c>
      <c r="U41" s="20">
        <f t="shared" si="27"/>
        <v>17.133680412371131</v>
      </c>
      <c r="V41" s="20">
        <f t="shared" si="27"/>
        <v>103.09278350515464</v>
      </c>
      <c r="W41" s="20">
        <f t="shared" si="27"/>
        <v>1.6582144329896911</v>
      </c>
      <c r="X41" s="20">
        <f t="shared" si="27"/>
        <v>103.09278350515464</v>
      </c>
      <c r="Y41" s="20">
        <f t="shared" si="27"/>
        <v>1.7098092783505154</v>
      </c>
      <c r="Z41" s="20">
        <f t="shared" si="27"/>
        <v>103.09278350515464</v>
      </c>
      <c r="AA41" s="20">
        <f t="shared" si="27"/>
        <v>6.008990721649484</v>
      </c>
      <c r="AB41" s="20">
        <f t="shared" si="27"/>
        <v>103.09278350515464</v>
      </c>
      <c r="AC41" s="20">
        <f t="shared" si="27"/>
        <v>12.165320618556699</v>
      </c>
      <c r="AD41" s="20">
        <f t="shared" si="27"/>
        <v>103.09278350515461</v>
      </c>
      <c r="AE41" s="20">
        <f t="shared" si="27"/>
        <v>5.8683298969072171</v>
      </c>
      <c r="AF41" s="20">
        <f t="shared" si="27"/>
        <v>103.09278350515464</v>
      </c>
      <c r="AG41" s="20">
        <f t="shared" si="27"/>
        <v>9.2247164948453602</v>
      </c>
      <c r="AH41" s="20">
        <f t="shared" si="27"/>
        <v>103.09278350515461</v>
      </c>
      <c r="AI41" s="20">
        <f t="shared" si="27"/>
        <v>3.1841216494845361</v>
      </c>
      <c r="AJ41" s="20">
        <f t="shared" si="27"/>
        <v>103.09278350515461</v>
      </c>
      <c r="AK41" s="20">
        <f t="shared" si="27"/>
        <v>4.3763824742268049</v>
      </c>
      <c r="AL41" s="20">
        <f t="shared" si="27"/>
        <v>103.09278350515466</v>
      </c>
      <c r="AM41" s="20">
        <f t="shared" si="27"/>
        <v>3.1834731958762887</v>
      </c>
      <c r="AN41" s="20">
        <f t="shared" si="27"/>
        <v>103.09278350515461</v>
      </c>
      <c r="AO41" s="20">
        <f t="shared" si="27"/>
        <v>5.6604618556701034</v>
      </c>
      <c r="AP41" s="20">
        <f t="shared" si="27"/>
        <v>103.09278350515464</v>
      </c>
      <c r="AQ41" s="20">
        <f t="shared" si="27"/>
        <v>7.0218845360824744</v>
      </c>
      <c r="AR41" s="20">
        <f t="shared" si="27"/>
        <v>103.09278350515464</v>
      </c>
      <c r="AS41" s="20">
        <f t="shared" si="27"/>
        <v>31.749085567010312</v>
      </c>
      <c r="AT41" s="20">
        <f t="shared" si="27"/>
        <v>103.09278350515464</v>
      </c>
      <c r="AU41" s="20">
        <f t="shared" si="27"/>
        <v>4.888572164948453</v>
      </c>
    </row>
    <row r="42" spans="2:47">
      <c r="D42" s="19" t="s">
        <v>232</v>
      </c>
      <c r="G42" s="2">
        <v>1.87</v>
      </c>
      <c r="I42" s="15">
        <v>1.06</v>
      </c>
      <c r="K42">
        <v>1.05</v>
      </c>
      <c r="M42">
        <v>1.08</v>
      </c>
      <c r="O42">
        <v>1.06</v>
      </c>
      <c r="Q42" s="15">
        <v>1.1000000000000001</v>
      </c>
      <c r="S42" s="15">
        <v>1.06</v>
      </c>
      <c r="U42" s="15">
        <v>1.0900000000000001</v>
      </c>
      <c r="W42" s="15">
        <v>1.6</v>
      </c>
      <c r="Y42">
        <v>1.65</v>
      </c>
      <c r="AA42">
        <v>1.47</v>
      </c>
      <c r="AC42" s="15">
        <v>1.0900000000000001</v>
      </c>
      <c r="AE42">
        <v>1.1000000000000001</v>
      </c>
      <c r="AG42" s="15">
        <v>1.1200000000000001</v>
      </c>
      <c r="AI42" s="15">
        <v>1.27</v>
      </c>
      <c r="AK42">
        <v>1.06</v>
      </c>
      <c r="AM42">
        <v>1.4</v>
      </c>
      <c r="AO42">
        <v>1.06</v>
      </c>
      <c r="AQ42">
        <v>1.07</v>
      </c>
      <c r="AS42">
        <v>1.08</v>
      </c>
      <c r="AU42">
        <v>1.06</v>
      </c>
    </row>
    <row r="43" spans="2:47">
      <c r="D43" s="19" t="s">
        <v>233</v>
      </c>
      <c r="G43" s="20">
        <f t="shared" ref="G43:AU43" si="28">G41*G42</f>
        <v>8.1008245773195906</v>
      </c>
      <c r="H43" s="20">
        <f t="shared" si="28"/>
        <v>0</v>
      </c>
      <c r="I43" s="20">
        <f t="shared" si="28"/>
        <v>22.111718020618557</v>
      </c>
      <c r="J43" s="20">
        <f t="shared" si="28"/>
        <v>0</v>
      </c>
      <c r="K43" s="20">
        <f t="shared" si="28"/>
        <v>12.701243814432988</v>
      </c>
      <c r="L43" s="20">
        <f t="shared" si="28"/>
        <v>0</v>
      </c>
      <c r="M43" s="20">
        <f t="shared" si="28"/>
        <v>2.3642792164948454</v>
      </c>
      <c r="N43" s="20">
        <f t="shared" si="28"/>
        <v>0</v>
      </c>
      <c r="O43" s="20">
        <f t="shared" si="28"/>
        <v>23.210291092783507</v>
      </c>
      <c r="P43" s="20">
        <f t="shared" si="28"/>
        <v>0</v>
      </c>
      <c r="Q43" s="20">
        <f t="shared" si="28"/>
        <v>25.698982474226806</v>
      </c>
      <c r="R43" s="20">
        <f t="shared" si="28"/>
        <v>0</v>
      </c>
      <c r="S43" s="20">
        <f t="shared" si="28"/>
        <v>6.14531393814433</v>
      </c>
      <c r="T43" s="20">
        <f t="shared" si="28"/>
        <v>0</v>
      </c>
      <c r="U43" s="20">
        <f t="shared" si="28"/>
        <v>18.675711649484533</v>
      </c>
      <c r="V43" s="20">
        <f t="shared" si="28"/>
        <v>0</v>
      </c>
      <c r="W43" s="20">
        <f t="shared" si="28"/>
        <v>2.6531430927835058</v>
      </c>
      <c r="X43" s="20">
        <f t="shared" si="28"/>
        <v>0</v>
      </c>
      <c r="Y43" s="20">
        <f t="shared" si="28"/>
        <v>2.8211853092783503</v>
      </c>
      <c r="Z43" s="20">
        <f t="shared" si="28"/>
        <v>0</v>
      </c>
      <c r="AA43" s="20">
        <f t="shared" si="28"/>
        <v>8.8332163608247409</v>
      </c>
      <c r="AB43" s="20">
        <f t="shared" si="28"/>
        <v>0</v>
      </c>
      <c r="AC43" s="20">
        <f t="shared" si="28"/>
        <v>13.260199474226802</v>
      </c>
      <c r="AD43" s="20">
        <f t="shared" si="28"/>
        <v>0</v>
      </c>
      <c r="AE43" s="20">
        <f t="shared" si="28"/>
        <v>6.4551628865979396</v>
      </c>
      <c r="AF43" s="20">
        <f t="shared" si="28"/>
        <v>0</v>
      </c>
      <c r="AG43" s="20">
        <f t="shared" si="28"/>
        <v>10.331682474226804</v>
      </c>
      <c r="AH43" s="20">
        <f t="shared" si="28"/>
        <v>0</v>
      </c>
      <c r="AI43" s="20">
        <f t="shared" si="28"/>
        <v>4.0438344948453606</v>
      </c>
      <c r="AJ43" s="20">
        <f t="shared" si="28"/>
        <v>0</v>
      </c>
      <c r="AK43" s="20">
        <f t="shared" si="28"/>
        <v>4.6389654226804131</v>
      </c>
      <c r="AL43" s="20">
        <f t="shared" si="28"/>
        <v>0</v>
      </c>
      <c r="AM43" s="20">
        <f t="shared" si="28"/>
        <v>4.4568624742268037</v>
      </c>
      <c r="AN43" s="20">
        <f t="shared" si="28"/>
        <v>0</v>
      </c>
      <c r="AO43" s="20">
        <f t="shared" si="28"/>
        <v>6.0000895670103098</v>
      </c>
      <c r="AP43" s="20">
        <f t="shared" si="28"/>
        <v>0</v>
      </c>
      <c r="AQ43" s="20">
        <f t="shared" si="28"/>
        <v>7.5134164536082482</v>
      </c>
      <c r="AR43" s="20">
        <f t="shared" si="28"/>
        <v>0</v>
      </c>
      <c r="AS43" s="20">
        <f t="shared" si="28"/>
        <v>34.289012412371136</v>
      </c>
      <c r="AT43" s="20">
        <f t="shared" si="28"/>
        <v>0</v>
      </c>
      <c r="AU43" s="20">
        <f t="shared" si="28"/>
        <v>5.1818864948453607</v>
      </c>
    </row>
    <row r="44" spans="2:47">
      <c r="D44" s="19" t="s">
        <v>234</v>
      </c>
      <c r="G44" s="20">
        <v>0.6</v>
      </c>
      <c r="H44" s="20">
        <v>0.6</v>
      </c>
      <c r="I44" s="20">
        <v>0.6</v>
      </c>
      <c r="J44" s="20">
        <v>0.6</v>
      </c>
      <c r="K44" s="20">
        <v>0.6</v>
      </c>
      <c r="L44" s="20">
        <v>0.6</v>
      </c>
      <c r="M44" s="20">
        <v>0.6</v>
      </c>
      <c r="N44" s="20">
        <v>0.6</v>
      </c>
      <c r="O44" s="20">
        <v>0.6</v>
      </c>
      <c r="P44" s="20">
        <v>0.6</v>
      </c>
      <c r="Q44" s="20">
        <v>0.6</v>
      </c>
      <c r="R44" s="20">
        <v>0.6</v>
      </c>
      <c r="S44" s="20">
        <v>0.6</v>
      </c>
      <c r="T44" s="20">
        <v>0.6</v>
      </c>
      <c r="U44" s="20">
        <v>0.6</v>
      </c>
      <c r="V44" s="20">
        <v>0.6</v>
      </c>
      <c r="W44" s="20">
        <v>0.6</v>
      </c>
      <c r="X44" s="20">
        <v>0.6</v>
      </c>
      <c r="Y44" s="20">
        <v>0.6</v>
      </c>
      <c r="Z44" s="20">
        <v>0.6</v>
      </c>
      <c r="AA44" s="20">
        <v>0.6</v>
      </c>
      <c r="AB44" s="20">
        <v>0.6</v>
      </c>
      <c r="AC44" s="20">
        <v>0.6</v>
      </c>
      <c r="AD44" s="20">
        <v>0.6</v>
      </c>
      <c r="AE44" s="20">
        <v>0.6</v>
      </c>
      <c r="AF44" s="20">
        <v>0.6</v>
      </c>
      <c r="AG44" s="20">
        <v>0.6</v>
      </c>
      <c r="AH44" s="20">
        <v>0.6</v>
      </c>
      <c r="AI44" s="20">
        <v>0.6</v>
      </c>
      <c r="AJ44" s="20">
        <v>0.6</v>
      </c>
      <c r="AK44" s="20">
        <v>0.6</v>
      </c>
      <c r="AL44" s="20">
        <v>0.6</v>
      </c>
      <c r="AM44" s="20">
        <v>0.6</v>
      </c>
      <c r="AN44" s="20">
        <v>0.6</v>
      </c>
      <c r="AO44" s="20">
        <v>0.6</v>
      </c>
      <c r="AP44" s="20">
        <v>0.6</v>
      </c>
      <c r="AQ44" s="20">
        <v>0.6</v>
      </c>
      <c r="AR44" s="20">
        <v>0.6</v>
      </c>
      <c r="AS44" s="20">
        <v>0.6</v>
      </c>
      <c r="AT44" s="20">
        <v>0.6</v>
      </c>
      <c r="AU44" s="20">
        <v>0.6</v>
      </c>
    </row>
    <row r="45" spans="2:47">
      <c r="D45" s="19" t="s">
        <v>235</v>
      </c>
      <c r="G45" s="20">
        <v>1.2</v>
      </c>
      <c r="H45" s="20">
        <v>1.2</v>
      </c>
      <c r="I45" s="20">
        <v>1.2</v>
      </c>
      <c r="J45" s="20">
        <v>1.2</v>
      </c>
      <c r="K45" s="20">
        <v>1.2</v>
      </c>
      <c r="L45" s="20">
        <v>1.2</v>
      </c>
      <c r="M45" s="20">
        <v>1.2</v>
      </c>
      <c r="N45" s="20">
        <v>1.2</v>
      </c>
      <c r="O45" s="20">
        <v>1.2</v>
      </c>
      <c r="P45" s="20">
        <v>1.2</v>
      </c>
      <c r="Q45" s="20">
        <v>1.2</v>
      </c>
      <c r="R45" s="20">
        <v>1.2</v>
      </c>
      <c r="S45" s="20">
        <v>1.2</v>
      </c>
      <c r="T45" s="20">
        <v>1.2</v>
      </c>
      <c r="U45" s="20">
        <v>1.2</v>
      </c>
      <c r="V45" s="20">
        <v>1.2</v>
      </c>
      <c r="W45" s="20">
        <v>1.2</v>
      </c>
      <c r="X45" s="20">
        <v>1.2</v>
      </c>
      <c r="Y45" s="20">
        <v>1.2</v>
      </c>
      <c r="Z45" s="20">
        <v>1.2</v>
      </c>
      <c r="AA45" s="20">
        <v>1.2</v>
      </c>
      <c r="AB45" s="20">
        <v>1.2</v>
      </c>
      <c r="AC45" s="20">
        <v>1.2</v>
      </c>
      <c r="AD45" s="20">
        <v>1.2</v>
      </c>
      <c r="AE45" s="20">
        <v>1.2</v>
      </c>
      <c r="AF45" s="20">
        <v>1.2</v>
      </c>
      <c r="AG45" s="20">
        <v>1.2</v>
      </c>
      <c r="AH45" s="20">
        <v>1.2</v>
      </c>
      <c r="AI45" s="20">
        <v>1.2</v>
      </c>
      <c r="AJ45" s="20">
        <v>1.2</v>
      </c>
      <c r="AK45" s="20">
        <v>1.2</v>
      </c>
      <c r="AL45" s="20">
        <v>1.2</v>
      </c>
      <c r="AM45" s="20">
        <v>1.2</v>
      </c>
      <c r="AN45" s="20">
        <v>1.2</v>
      </c>
      <c r="AO45" s="20">
        <v>1.2</v>
      </c>
      <c r="AP45" s="20">
        <v>1.2</v>
      </c>
      <c r="AQ45" s="20">
        <v>1.2</v>
      </c>
      <c r="AR45" s="20">
        <v>1.2</v>
      </c>
      <c r="AS45" s="20">
        <v>1.2</v>
      </c>
      <c r="AT45" s="20">
        <v>1.2</v>
      </c>
      <c r="AU45" s="20">
        <v>1.2</v>
      </c>
    </row>
    <row r="46" spans="2:47" ht="13.5" thickBot="1">
      <c r="D46" s="21" t="s">
        <v>236</v>
      </c>
      <c r="G46" s="20">
        <f>SUM(G43:G45)</f>
        <v>9.9008245773195895</v>
      </c>
      <c r="H46" s="20">
        <f t="shared" ref="H46:AU46" si="29">SUM(H43:H45)</f>
        <v>1.7999999999999998</v>
      </c>
      <c r="I46" s="20">
        <f t="shared" si="29"/>
        <v>23.911718020618558</v>
      </c>
      <c r="J46" s="20">
        <f t="shared" si="29"/>
        <v>1.7999999999999998</v>
      </c>
      <c r="K46" s="20">
        <f t="shared" si="29"/>
        <v>14.501243814432987</v>
      </c>
      <c r="L46" s="20">
        <f t="shared" si="29"/>
        <v>1.7999999999999998</v>
      </c>
      <c r="M46" s="20">
        <f t="shared" si="29"/>
        <v>4.1642792164948457</v>
      </c>
      <c r="N46" s="20">
        <f t="shared" si="29"/>
        <v>1.7999999999999998</v>
      </c>
      <c r="O46" s="20">
        <f t="shared" si="29"/>
        <v>25.010291092783508</v>
      </c>
      <c r="P46" s="20">
        <f t="shared" si="29"/>
        <v>1.7999999999999998</v>
      </c>
      <c r="Q46" s="20">
        <f t="shared" si="29"/>
        <v>27.498982474226807</v>
      </c>
      <c r="R46" s="20">
        <f t="shared" si="29"/>
        <v>1.7999999999999998</v>
      </c>
      <c r="S46" s="20">
        <f t="shared" si="29"/>
        <v>7.9453139381443298</v>
      </c>
      <c r="T46" s="20">
        <f t="shared" si="29"/>
        <v>1.7999999999999998</v>
      </c>
      <c r="U46" s="20">
        <f t="shared" si="29"/>
        <v>20.475711649484534</v>
      </c>
      <c r="V46" s="20">
        <f t="shared" si="29"/>
        <v>1.7999999999999998</v>
      </c>
      <c r="W46" s="20">
        <f t="shared" si="29"/>
        <v>4.4531430927835061</v>
      </c>
      <c r="X46" s="20">
        <f t="shared" si="29"/>
        <v>1.7999999999999998</v>
      </c>
      <c r="Y46" s="20">
        <f t="shared" si="29"/>
        <v>4.6211853092783501</v>
      </c>
      <c r="Z46" s="20">
        <f t="shared" si="29"/>
        <v>1.7999999999999998</v>
      </c>
      <c r="AA46" s="20">
        <f t="shared" si="29"/>
        <v>10.63321636082474</v>
      </c>
      <c r="AB46" s="20">
        <f t="shared" si="29"/>
        <v>1.7999999999999998</v>
      </c>
      <c r="AC46" s="20">
        <f t="shared" si="29"/>
        <v>15.060199474226801</v>
      </c>
      <c r="AD46" s="20">
        <f t="shared" si="29"/>
        <v>1.7999999999999998</v>
      </c>
      <c r="AE46" s="20">
        <f t="shared" si="29"/>
        <v>8.2551628865979385</v>
      </c>
      <c r="AF46" s="20">
        <f t="shared" si="29"/>
        <v>1.7999999999999998</v>
      </c>
      <c r="AG46" s="20">
        <f t="shared" si="29"/>
        <v>12.131682474226803</v>
      </c>
      <c r="AH46" s="20">
        <f t="shared" si="29"/>
        <v>1.7999999999999998</v>
      </c>
      <c r="AI46" s="20">
        <f t="shared" si="29"/>
        <v>5.8438344948453604</v>
      </c>
      <c r="AJ46" s="20">
        <f t="shared" si="29"/>
        <v>1.7999999999999998</v>
      </c>
      <c r="AK46" s="20">
        <f t="shared" si="29"/>
        <v>6.4389654226804129</v>
      </c>
      <c r="AL46" s="20">
        <f t="shared" si="29"/>
        <v>1.7999999999999998</v>
      </c>
      <c r="AM46" s="20">
        <f t="shared" si="29"/>
        <v>6.2568624742268035</v>
      </c>
      <c r="AN46" s="20">
        <f t="shared" si="29"/>
        <v>1.7999999999999998</v>
      </c>
      <c r="AO46" s="20">
        <f t="shared" si="29"/>
        <v>7.8000895670103096</v>
      </c>
      <c r="AP46" s="20">
        <f t="shared" si="29"/>
        <v>1.7999999999999998</v>
      </c>
      <c r="AQ46" s="20">
        <f t="shared" si="29"/>
        <v>9.313416453608248</v>
      </c>
      <c r="AR46" s="20">
        <f t="shared" si="29"/>
        <v>1.7999999999999998</v>
      </c>
      <c r="AS46" s="20">
        <f t="shared" si="29"/>
        <v>36.08901241237114</v>
      </c>
      <c r="AT46" s="20">
        <f t="shared" si="29"/>
        <v>1.7999999999999998</v>
      </c>
      <c r="AU46" s="20">
        <f t="shared" si="29"/>
        <v>6.9818864948453605</v>
      </c>
    </row>
    <row r="47" spans="2:47" ht="13.5" thickBot="1">
      <c r="G47" s="20"/>
      <c r="L47" s="2"/>
      <c r="M47" s="2"/>
      <c r="N47" s="20">
        <f>100*N46/98</f>
        <v>1.8367346938775508</v>
      </c>
    </row>
    <row r="48" spans="2:47">
      <c r="D48" s="18" t="s">
        <v>237</v>
      </c>
      <c r="G48" s="2">
        <v>2.12</v>
      </c>
      <c r="H48" s="2">
        <v>2.12</v>
      </c>
      <c r="I48" s="2">
        <v>2.12</v>
      </c>
      <c r="J48" s="2">
        <v>2.12</v>
      </c>
      <c r="K48" s="2">
        <v>2.12</v>
      </c>
      <c r="L48" s="2">
        <v>2.12</v>
      </c>
      <c r="M48" s="2">
        <v>2.12</v>
      </c>
      <c r="N48" s="2">
        <v>2.12</v>
      </c>
      <c r="O48" s="2">
        <v>2.12</v>
      </c>
      <c r="P48" s="2">
        <v>2.12</v>
      </c>
      <c r="Q48" s="2">
        <v>2.12</v>
      </c>
      <c r="R48" s="2">
        <v>2.12</v>
      </c>
      <c r="S48" s="2">
        <v>2.12</v>
      </c>
      <c r="T48" s="2">
        <v>2.12</v>
      </c>
      <c r="U48" s="2">
        <v>2.12</v>
      </c>
      <c r="V48" s="2">
        <v>2.12</v>
      </c>
      <c r="W48" s="2">
        <v>2.12</v>
      </c>
      <c r="X48" s="2">
        <v>2.12</v>
      </c>
      <c r="Y48" s="2">
        <v>2.12</v>
      </c>
      <c r="Z48" s="2">
        <v>2.12</v>
      </c>
      <c r="AA48" s="2">
        <v>2.12</v>
      </c>
      <c r="AB48" s="2">
        <v>2.12</v>
      </c>
      <c r="AC48" s="2">
        <v>2.12</v>
      </c>
      <c r="AD48" s="2">
        <v>2.12</v>
      </c>
      <c r="AE48" s="2">
        <v>2.12</v>
      </c>
      <c r="AF48" s="2">
        <v>2.12</v>
      </c>
      <c r="AG48" s="2">
        <v>2.12</v>
      </c>
      <c r="AH48" s="2">
        <v>2.12</v>
      </c>
      <c r="AI48" s="2">
        <v>2.12</v>
      </c>
      <c r="AJ48" s="2">
        <v>2.12</v>
      </c>
      <c r="AK48" s="2">
        <v>2.12</v>
      </c>
      <c r="AL48" s="2">
        <v>2.12</v>
      </c>
      <c r="AM48" s="2">
        <v>2.12</v>
      </c>
      <c r="AN48" s="2">
        <v>2.12</v>
      </c>
      <c r="AO48" s="2">
        <v>2.12</v>
      </c>
      <c r="AP48" s="2">
        <v>2.12</v>
      </c>
      <c r="AQ48" s="2">
        <v>2.12</v>
      </c>
      <c r="AR48" s="2">
        <v>2.12</v>
      </c>
      <c r="AS48" s="2">
        <v>2.12</v>
      </c>
      <c r="AT48" s="2">
        <v>2.12</v>
      </c>
      <c r="AU48" s="2">
        <v>2.12</v>
      </c>
    </row>
    <row r="49" spans="2:47" ht="13.5" thickBot="1">
      <c r="D49" s="21" t="s">
        <v>238</v>
      </c>
      <c r="G49" s="2">
        <f t="shared" ref="G49:AU49" si="30">G48+(G43+G45)*5</f>
        <v>48.624122886597945</v>
      </c>
      <c r="H49" s="2">
        <f t="shared" si="30"/>
        <v>8.120000000000001</v>
      </c>
      <c r="I49" s="2">
        <f t="shared" si="30"/>
        <v>118.67859010309279</v>
      </c>
      <c r="J49" s="2">
        <f t="shared" si="30"/>
        <v>8.120000000000001</v>
      </c>
      <c r="K49" s="2">
        <f t="shared" si="30"/>
        <v>71.626219072164943</v>
      </c>
      <c r="L49" s="2">
        <f t="shared" si="30"/>
        <v>8.120000000000001</v>
      </c>
      <c r="M49" s="2">
        <f t="shared" si="30"/>
        <v>19.941396082474228</v>
      </c>
      <c r="N49" s="2">
        <f t="shared" si="30"/>
        <v>8.120000000000001</v>
      </c>
      <c r="O49" s="2">
        <f t="shared" si="30"/>
        <v>124.17145546391754</v>
      </c>
      <c r="P49" s="2">
        <f t="shared" si="30"/>
        <v>8.120000000000001</v>
      </c>
      <c r="Q49" s="2">
        <f t="shared" si="30"/>
        <v>136.61491237113404</v>
      </c>
      <c r="R49" s="2">
        <f t="shared" si="30"/>
        <v>8.120000000000001</v>
      </c>
      <c r="S49" s="2">
        <f t="shared" si="30"/>
        <v>38.846569690721651</v>
      </c>
      <c r="T49" s="2">
        <f t="shared" si="30"/>
        <v>8.120000000000001</v>
      </c>
      <c r="U49" s="2">
        <f t="shared" si="30"/>
        <v>101.49855824742266</v>
      </c>
      <c r="V49" s="2">
        <f t="shared" si="30"/>
        <v>8.120000000000001</v>
      </c>
      <c r="W49" s="2">
        <f t="shared" si="30"/>
        <v>21.385715463917528</v>
      </c>
      <c r="X49" s="2">
        <f t="shared" si="30"/>
        <v>8.120000000000001</v>
      </c>
      <c r="Y49" s="2">
        <f t="shared" si="30"/>
        <v>22.225926546391754</v>
      </c>
      <c r="Z49" s="2">
        <f t="shared" si="30"/>
        <v>8.120000000000001</v>
      </c>
      <c r="AA49" s="2">
        <f t="shared" si="30"/>
        <v>52.286081804123697</v>
      </c>
      <c r="AB49" s="2">
        <f t="shared" si="30"/>
        <v>8.120000000000001</v>
      </c>
      <c r="AC49" s="2">
        <f t="shared" si="30"/>
        <v>74.420997371134007</v>
      </c>
      <c r="AD49" s="2">
        <f t="shared" si="30"/>
        <v>8.120000000000001</v>
      </c>
      <c r="AE49" s="2">
        <f t="shared" si="30"/>
        <v>40.395814432989695</v>
      </c>
      <c r="AF49" s="2">
        <f t="shared" si="30"/>
        <v>8.120000000000001</v>
      </c>
      <c r="AG49" s="2">
        <f t="shared" si="30"/>
        <v>59.778412371134017</v>
      </c>
      <c r="AH49" s="2">
        <f t="shared" si="30"/>
        <v>8.120000000000001</v>
      </c>
      <c r="AI49" s="2">
        <f t="shared" si="30"/>
        <v>28.339172474226803</v>
      </c>
      <c r="AJ49" s="2">
        <f t="shared" si="30"/>
        <v>8.120000000000001</v>
      </c>
      <c r="AK49" s="2">
        <f t="shared" si="30"/>
        <v>31.314827113402067</v>
      </c>
      <c r="AL49" s="2">
        <f t="shared" si="30"/>
        <v>8.120000000000001</v>
      </c>
      <c r="AM49" s="2">
        <f t="shared" si="30"/>
        <v>30.404312371134022</v>
      </c>
      <c r="AN49" s="2">
        <f t="shared" si="30"/>
        <v>8.120000000000001</v>
      </c>
      <c r="AO49" s="2">
        <f t="shared" si="30"/>
        <v>38.12044783505155</v>
      </c>
      <c r="AP49" s="2">
        <f t="shared" si="30"/>
        <v>8.120000000000001</v>
      </c>
      <c r="AQ49" s="2">
        <f t="shared" si="30"/>
        <v>45.687082268041237</v>
      </c>
      <c r="AR49" s="2">
        <f t="shared" si="30"/>
        <v>8.120000000000001</v>
      </c>
      <c r="AS49" s="2">
        <f t="shared" si="30"/>
        <v>179.56506206185571</v>
      </c>
      <c r="AT49" s="2">
        <f t="shared" si="30"/>
        <v>8.120000000000001</v>
      </c>
      <c r="AU49" s="2">
        <f t="shared" si="30"/>
        <v>34.029432474226802</v>
      </c>
    </row>
    <row r="50" spans="2:47">
      <c r="G50" s="2"/>
      <c r="L50" s="2"/>
      <c r="M50" s="2"/>
      <c r="N50" s="20">
        <v>0.6</v>
      </c>
    </row>
    <row r="51" spans="2:47">
      <c r="G51" s="2"/>
      <c r="L51" s="2"/>
      <c r="M51" s="2"/>
      <c r="N51" s="20">
        <v>0.3</v>
      </c>
    </row>
    <row r="52" spans="2:47" ht="13.5" thickBot="1">
      <c r="G52" s="2"/>
      <c r="L52" s="22"/>
      <c r="M52" s="2"/>
      <c r="N52" s="23">
        <f>SUM(N49:N51)</f>
        <v>9.0200000000000014</v>
      </c>
    </row>
    <row r="53" spans="2:47" ht="13.5" thickBot="1">
      <c r="G53" s="2"/>
      <c r="M53" s="2"/>
    </row>
    <row r="54" spans="2:47">
      <c r="L54" s="24"/>
      <c r="M54" s="2"/>
      <c r="N54" s="24">
        <v>2.12</v>
      </c>
    </row>
    <row r="55" spans="2:47" ht="13.5" thickBot="1">
      <c r="L55" s="22"/>
      <c r="M55" s="2"/>
      <c r="N55" s="22">
        <f>N54+(N49+N51)*5</f>
        <v>44.220000000000006</v>
      </c>
    </row>
    <row r="56" spans="2:47">
      <c r="M56" s="2"/>
    </row>
    <row r="57" spans="2:47">
      <c r="M57" s="2"/>
    </row>
    <row r="60" spans="2:47">
      <c r="B60" t="s">
        <v>157</v>
      </c>
      <c r="D60" t="s">
        <v>158</v>
      </c>
    </row>
    <row r="61" spans="2:47">
      <c r="B61" s="1" t="s">
        <v>163</v>
      </c>
      <c r="C61" s="1"/>
      <c r="D61" s="1" t="s">
        <v>164</v>
      </c>
      <c r="E61" s="1">
        <v>2.94</v>
      </c>
      <c r="F61" s="16">
        <v>50</v>
      </c>
      <c r="G61">
        <f>F61*E61/100</f>
        <v>1.47</v>
      </c>
    </row>
    <row r="62" spans="2:47">
      <c r="B62" s="1" t="s">
        <v>177</v>
      </c>
      <c r="C62" s="1"/>
      <c r="D62" s="1" t="s">
        <v>239</v>
      </c>
      <c r="E62" s="1">
        <v>24</v>
      </c>
      <c r="F62" s="16">
        <v>50</v>
      </c>
      <c r="G62">
        <f>F62*E62/100</f>
        <v>12</v>
      </c>
    </row>
    <row r="63" spans="2:47">
      <c r="F63" s="15">
        <f>SUM(F61:F62)</f>
        <v>100</v>
      </c>
      <c r="G63" s="15">
        <f>SUM(G61:G62)</f>
        <v>13.47</v>
      </c>
    </row>
  </sheetData>
  <phoneticPr fontId="1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Y45"/>
  <sheetViews>
    <sheetView zoomScale="75" workbookViewId="0">
      <selection activeCell="AK42" sqref="AK42"/>
    </sheetView>
  </sheetViews>
  <sheetFormatPr defaultRowHeight="12.75"/>
  <cols>
    <col min="1" max="1" width="3.42578125" customWidth="1"/>
    <col min="2" max="2" width="15" customWidth="1"/>
    <col min="3" max="3" width="10.85546875" customWidth="1"/>
    <col min="4" max="4" width="32.28515625" customWidth="1"/>
    <col min="5" max="5" width="6.5703125" customWidth="1"/>
    <col min="6" max="6" width="6.5703125" style="15" customWidth="1"/>
    <col min="7" max="7" width="6.5703125" customWidth="1"/>
    <col min="8" max="8" width="6.42578125" customWidth="1"/>
    <col min="9" max="9" width="6.5703125" customWidth="1"/>
    <col min="10" max="13" width="6.5703125" style="15" customWidth="1"/>
    <col min="14" max="15" width="6.5703125" customWidth="1"/>
    <col min="16" max="16" width="6.5703125" style="15" customWidth="1"/>
    <col min="17" max="17" width="6.5703125" customWidth="1"/>
    <col min="18" max="19" width="6.5703125" style="15" customWidth="1"/>
    <col min="20" max="23" width="6.5703125" customWidth="1"/>
    <col min="24" max="24" width="6.42578125" customWidth="1"/>
    <col min="25" max="25" width="6.5703125" customWidth="1"/>
  </cols>
  <sheetData>
    <row r="2" spans="2:25">
      <c r="E2" s="13" t="s">
        <v>100</v>
      </c>
      <c r="F2" s="14" t="s">
        <v>101</v>
      </c>
      <c r="G2" s="13" t="s">
        <v>102</v>
      </c>
      <c r="H2" s="13" t="s">
        <v>103</v>
      </c>
      <c r="I2" s="13" t="s">
        <v>104</v>
      </c>
      <c r="J2" s="14" t="s">
        <v>105</v>
      </c>
      <c r="K2" s="14" t="s">
        <v>106</v>
      </c>
      <c r="L2" s="14" t="s">
        <v>107</v>
      </c>
      <c r="M2" s="14" t="s">
        <v>108</v>
      </c>
      <c r="N2" s="14" t="s">
        <v>109</v>
      </c>
      <c r="O2" s="14" t="s">
        <v>110</v>
      </c>
      <c r="P2" s="14" t="s">
        <v>111</v>
      </c>
      <c r="Q2" s="14" t="s">
        <v>112</v>
      </c>
      <c r="R2" s="14" t="s">
        <v>113</v>
      </c>
      <c r="S2" s="14" t="s">
        <v>114</v>
      </c>
      <c r="T2" s="14" t="s">
        <v>115</v>
      </c>
      <c r="U2" s="14" t="s">
        <v>116</v>
      </c>
      <c r="V2" s="14" t="s">
        <v>117</v>
      </c>
      <c r="W2" s="14" t="s">
        <v>118</v>
      </c>
      <c r="X2" s="14" t="s">
        <v>119</v>
      </c>
      <c r="Y2" s="14" t="s">
        <v>120</v>
      </c>
    </row>
    <row r="3" spans="2:25">
      <c r="B3" s="1" t="s">
        <v>155</v>
      </c>
      <c r="C3" s="1"/>
      <c r="D3" s="1" t="s">
        <v>156</v>
      </c>
      <c r="E3" s="1">
        <v>33.5</v>
      </c>
      <c r="F3" s="16">
        <v>64.95</v>
      </c>
      <c r="G3" s="1">
        <v>72.599999999999994</v>
      </c>
      <c r="H3" s="1">
        <v>63.82</v>
      </c>
      <c r="I3" s="1">
        <v>63.37</v>
      </c>
      <c r="J3" s="16">
        <v>55.75</v>
      </c>
      <c r="K3" s="16">
        <v>62.65</v>
      </c>
      <c r="L3" s="16">
        <v>53.18</v>
      </c>
      <c r="M3" s="16">
        <v>46.156999999999996</v>
      </c>
      <c r="N3" s="1">
        <v>46.99</v>
      </c>
      <c r="O3" s="1">
        <v>47.51</v>
      </c>
      <c r="P3" s="16">
        <v>67.87</v>
      </c>
      <c r="Q3" s="1">
        <v>68.099999999999994</v>
      </c>
      <c r="R3" s="16">
        <v>65.42</v>
      </c>
      <c r="S3" s="16">
        <v>61.16</v>
      </c>
      <c r="T3" s="1">
        <v>81.040000000000006</v>
      </c>
      <c r="U3" s="1">
        <v>57.15</v>
      </c>
      <c r="V3" s="1">
        <v>68.22</v>
      </c>
      <c r="W3" s="1">
        <v>68.81</v>
      </c>
      <c r="X3" s="1">
        <v>38.6</v>
      </c>
      <c r="Y3" s="1">
        <v>79.150000000000006</v>
      </c>
    </row>
    <row r="4" spans="2:25">
      <c r="B4" s="1" t="s">
        <v>157</v>
      </c>
      <c r="C4" s="1"/>
      <c r="D4" s="1" t="s">
        <v>158</v>
      </c>
      <c r="E4" s="1"/>
      <c r="F4" s="16">
        <v>2.79</v>
      </c>
      <c r="G4" s="1"/>
      <c r="H4" s="1"/>
      <c r="I4" s="1"/>
      <c r="J4" s="16"/>
      <c r="K4" s="16">
        <v>1.76</v>
      </c>
      <c r="L4" s="16"/>
      <c r="M4" s="16"/>
      <c r="N4" s="1"/>
      <c r="O4" s="1"/>
      <c r="P4" s="16"/>
      <c r="Q4" s="1"/>
      <c r="R4" s="16"/>
      <c r="S4" s="16">
        <v>2.04</v>
      </c>
      <c r="T4" s="1"/>
      <c r="U4" s="1">
        <v>2.7</v>
      </c>
      <c r="V4" s="1"/>
      <c r="W4" s="1"/>
      <c r="X4" s="1"/>
      <c r="Y4" s="1"/>
    </row>
    <row r="5" spans="2:25">
      <c r="B5" s="1" t="s">
        <v>159</v>
      </c>
      <c r="C5" s="1"/>
      <c r="D5" s="1" t="s">
        <v>160</v>
      </c>
      <c r="E5" s="1"/>
      <c r="F5" s="16"/>
      <c r="G5" s="1"/>
      <c r="H5" s="1"/>
      <c r="I5" s="1"/>
      <c r="J5" s="16"/>
      <c r="K5" s="16"/>
      <c r="L5" s="16"/>
      <c r="M5" s="16">
        <v>0.43</v>
      </c>
      <c r="N5" s="1">
        <v>0.38</v>
      </c>
      <c r="O5" s="1"/>
      <c r="P5" s="16"/>
      <c r="Q5" s="1"/>
      <c r="R5" s="16"/>
      <c r="S5" s="16"/>
      <c r="T5" s="1"/>
      <c r="U5" s="1"/>
      <c r="V5" s="1"/>
      <c r="W5" s="1"/>
      <c r="X5" s="1"/>
      <c r="Y5" s="1"/>
    </row>
    <row r="6" spans="2:25">
      <c r="B6" s="1" t="s">
        <v>161</v>
      </c>
      <c r="C6" s="1"/>
      <c r="D6" s="1" t="s">
        <v>162</v>
      </c>
      <c r="E6" s="1"/>
      <c r="F6" s="16"/>
      <c r="G6" s="1"/>
      <c r="H6" s="1">
        <v>0.41</v>
      </c>
      <c r="I6" s="1"/>
      <c r="J6" s="16"/>
      <c r="K6" s="16"/>
      <c r="L6" s="16"/>
      <c r="M6" s="16"/>
      <c r="N6" s="1"/>
      <c r="O6" s="1"/>
      <c r="P6" s="16"/>
      <c r="Q6" s="1"/>
      <c r="R6" s="16"/>
      <c r="S6" s="16"/>
      <c r="T6" s="1"/>
      <c r="U6" s="1"/>
      <c r="V6" s="1"/>
      <c r="W6" s="1"/>
      <c r="X6" s="1"/>
      <c r="Y6" s="1"/>
    </row>
    <row r="7" spans="2:25">
      <c r="B7" s="1" t="s">
        <v>163</v>
      </c>
      <c r="C7" s="1"/>
      <c r="D7" s="1" t="s">
        <v>164</v>
      </c>
      <c r="E7" s="1">
        <v>9.18</v>
      </c>
      <c r="F7" s="16"/>
      <c r="G7" s="1"/>
      <c r="H7" s="1">
        <v>1.7</v>
      </c>
      <c r="I7" s="1"/>
      <c r="J7" s="16"/>
      <c r="K7" s="16">
        <v>2.5499999999999998</v>
      </c>
      <c r="L7" s="16"/>
      <c r="M7" s="16">
        <v>7.52</v>
      </c>
      <c r="N7" s="1">
        <v>9.6199999999999992</v>
      </c>
      <c r="O7" s="1">
        <v>2.42</v>
      </c>
      <c r="P7" s="16">
        <v>1.6</v>
      </c>
      <c r="Q7" s="1">
        <v>2</v>
      </c>
      <c r="R7" s="16">
        <v>2.15</v>
      </c>
      <c r="S7" s="16">
        <v>2</v>
      </c>
      <c r="T7" s="1"/>
      <c r="U7" s="1"/>
      <c r="V7" s="1">
        <v>3.13</v>
      </c>
      <c r="W7" s="1"/>
      <c r="X7" s="1">
        <v>5.57</v>
      </c>
      <c r="Y7" s="1"/>
    </row>
    <row r="8" spans="2:25">
      <c r="B8" s="1" t="s">
        <v>165</v>
      </c>
      <c r="C8" s="1"/>
      <c r="D8" s="1" t="s">
        <v>166</v>
      </c>
      <c r="E8" s="1"/>
      <c r="F8" s="16"/>
      <c r="G8" s="1"/>
      <c r="H8" s="1"/>
      <c r="I8" s="1"/>
      <c r="J8" s="16"/>
      <c r="K8" s="16"/>
      <c r="L8" s="16"/>
      <c r="M8" s="16"/>
      <c r="N8" s="1">
        <v>0.19</v>
      </c>
      <c r="O8" s="1"/>
      <c r="P8" s="16"/>
      <c r="Q8" s="1"/>
      <c r="R8" s="16"/>
      <c r="S8" s="16"/>
      <c r="T8" s="1"/>
      <c r="U8" s="1"/>
      <c r="V8" s="1"/>
      <c r="W8" s="1"/>
      <c r="X8" s="1"/>
      <c r="Y8" s="1"/>
    </row>
    <row r="9" spans="2:25">
      <c r="B9" s="1" t="s">
        <v>167</v>
      </c>
      <c r="C9" s="1"/>
      <c r="D9" s="1" t="s">
        <v>168</v>
      </c>
      <c r="E9" s="1">
        <v>0.8</v>
      </c>
      <c r="F9" s="16"/>
      <c r="G9" s="1"/>
      <c r="H9" s="1">
        <v>0.49</v>
      </c>
      <c r="I9" s="1"/>
      <c r="J9" s="16"/>
      <c r="K9" s="16"/>
      <c r="L9" s="16">
        <v>0.52</v>
      </c>
      <c r="M9" s="16">
        <v>0.35299999999999998</v>
      </c>
      <c r="N9" s="1"/>
      <c r="O9" s="1"/>
      <c r="P9" s="16"/>
      <c r="Q9" s="1"/>
      <c r="R9" s="16"/>
      <c r="S9" s="16">
        <v>0.24</v>
      </c>
      <c r="T9" s="1"/>
      <c r="U9" s="1">
        <v>0.23</v>
      </c>
      <c r="V9" s="1"/>
      <c r="W9" s="1"/>
      <c r="X9" s="1"/>
      <c r="Y9" s="1"/>
    </row>
    <row r="10" spans="2:25">
      <c r="B10" s="1" t="s">
        <v>169</v>
      </c>
      <c r="C10" s="1"/>
      <c r="D10" s="1" t="s">
        <v>170</v>
      </c>
      <c r="E10" s="1">
        <v>2.52</v>
      </c>
      <c r="F10" s="16"/>
      <c r="G10" s="1"/>
      <c r="H10" s="1"/>
      <c r="I10" s="1"/>
      <c r="J10" s="16"/>
      <c r="K10" s="16"/>
      <c r="L10" s="16"/>
      <c r="M10" s="16"/>
      <c r="N10" s="1"/>
      <c r="O10" s="1"/>
      <c r="P10" s="16"/>
      <c r="Q10" s="1"/>
      <c r="R10" s="16"/>
      <c r="S10" s="16"/>
      <c r="T10" s="1"/>
      <c r="U10" s="1"/>
      <c r="V10" s="1"/>
      <c r="W10" s="1"/>
      <c r="X10" s="1"/>
      <c r="Y10" s="1"/>
    </row>
    <row r="11" spans="2:25">
      <c r="B11" s="1" t="s">
        <v>171</v>
      </c>
      <c r="C11" s="1"/>
      <c r="D11" s="1" t="s">
        <v>172</v>
      </c>
      <c r="E11" s="1"/>
      <c r="F11" s="16">
        <v>20.329999999999998</v>
      </c>
      <c r="G11" s="1">
        <v>22.1</v>
      </c>
      <c r="H11" s="1">
        <v>23.03</v>
      </c>
      <c r="I11" s="1">
        <v>26.08</v>
      </c>
      <c r="J11" s="16">
        <v>15.34</v>
      </c>
      <c r="K11" s="16">
        <v>19.940000000000001</v>
      </c>
      <c r="L11" s="16">
        <v>29.14</v>
      </c>
      <c r="M11" s="16">
        <v>4.9000000000000004</v>
      </c>
      <c r="N11" s="1">
        <v>1</v>
      </c>
      <c r="O11" s="1">
        <v>3.27</v>
      </c>
      <c r="P11" s="16">
        <v>13</v>
      </c>
      <c r="Q11" s="1">
        <v>17</v>
      </c>
      <c r="R11" s="16">
        <v>16.75</v>
      </c>
      <c r="S11" s="16">
        <v>6</v>
      </c>
      <c r="T11" s="1">
        <v>9.43</v>
      </c>
      <c r="U11" s="1">
        <v>9.08</v>
      </c>
      <c r="V11" s="1">
        <v>18.100000000000001</v>
      </c>
      <c r="W11" s="1">
        <v>18.739999999999998</v>
      </c>
      <c r="X11" s="1">
        <v>16.95</v>
      </c>
      <c r="Y11" s="1">
        <v>9.81</v>
      </c>
    </row>
    <row r="12" spans="2:25">
      <c r="B12" s="1" t="s">
        <v>173</v>
      </c>
      <c r="C12" s="1"/>
      <c r="D12" s="1" t="s">
        <v>174</v>
      </c>
      <c r="E12" s="1"/>
      <c r="F12" s="16"/>
      <c r="G12" s="1"/>
      <c r="H12" s="1"/>
      <c r="I12" s="1"/>
      <c r="J12" s="16"/>
      <c r="K12" s="16"/>
      <c r="L12" s="16"/>
      <c r="M12" s="16">
        <v>0.86</v>
      </c>
      <c r="N12" s="1">
        <v>3.49</v>
      </c>
      <c r="O12" s="1">
        <v>7.2</v>
      </c>
      <c r="P12" s="16"/>
      <c r="Q12" s="1"/>
      <c r="R12" s="16"/>
      <c r="S12" s="16">
        <v>3.26</v>
      </c>
      <c r="T12" s="1"/>
      <c r="U12" s="1">
        <v>2.89</v>
      </c>
      <c r="V12" s="1"/>
      <c r="W12" s="1"/>
      <c r="X12" s="1"/>
      <c r="Y12" s="1"/>
    </row>
    <row r="13" spans="2:25">
      <c r="B13" s="1" t="s">
        <v>175</v>
      </c>
      <c r="C13" s="1"/>
      <c r="D13" s="1" t="s">
        <v>176</v>
      </c>
      <c r="E13" s="1"/>
      <c r="F13" s="16">
        <v>0.75</v>
      </c>
      <c r="G13" s="1"/>
      <c r="H13" s="1"/>
      <c r="I13" s="1"/>
      <c r="J13" s="16"/>
      <c r="K13" s="16"/>
      <c r="L13" s="16"/>
      <c r="M13" s="16"/>
      <c r="N13" s="1"/>
      <c r="O13" s="1">
        <v>1.2</v>
      </c>
      <c r="P13" s="16"/>
      <c r="Q13" s="1">
        <v>0.8</v>
      </c>
      <c r="R13" s="16"/>
      <c r="S13" s="16"/>
      <c r="T13" s="1"/>
      <c r="U13" s="1"/>
      <c r="V13" s="1">
        <v>0.75</v>
      </c>
      <c r="W13" s="1">
        <v>0.83</v>
      </c>
      <c r="X13" s="1"/>
      <c r="Y13" s="1"/>
    </row>
    <row r="14" spans="2:25">
      <c r="B14" s="1" t="s">
        <v>177</v>
      </c>
      <c r="C14" s="1"/>
      <c r="D14" s="1" t="s">
        <v>178</v>
      </c>
      <c r="E14" s="1"/>
      <c r="F14" s="16"/>
      <c r="G14" s="1"/>
      <c r="H14" s="1"/>
      <c r="I14" s="1">
        <v>1.9</v>
      </c>
      <c r="J14" s="16">
        <v>8.26</v>
      </c>
      <c r="K14" s="16"/>
      <c r="L14" s="16">
        <v>1.56</v>
      </c>
      <c r="M14" s="16"/>
      <c r="N14" s="1"/>
      <c r="O14" s="1"/>
      <c r="P14" s="16">
        <v>4.26</v>
      </c>
      <c r="Q14" s="1"/>
      <c r="R14" s="16">
        <v>4.9400000000000004</v>
      </c>
      <c r="S14" s="16"/>
      <c r="T14" s="1">
        <v>4.99</v>
      </c>
      <c r="U14" s="1"/>
      <c r="V14" s="1"/>
      <c r="W14" s="1"/>
      <c r="X14" s="1">
        <v>9.3800000000000008</v>
      </c>
      <c r="Y14" s="1">
        <v>6.44</v>
      </c>
    </row>
    <row r="15" spans="2:25">
      <c r="B15" s="1" t="s">
        <v>179</v>
      </c>
      <c r="C15" s="1"/>
      <c r="D15" s="1" t="s">
        <v>180</v>
      </c>
      <c r="E15" s="1"/>
      <c r="F15" s="16"/>
      <c r="G15" s="1"/>
      <c r="H15" s="1"/>
      <c r="I15" s="1"/>
      <c r="J15" s="16"/>
      <c r="K15" s="16"/>
      <c r="L15" s="16"/>
      <c r="M15" s="16"/>
      <c r="N15" s="1"/>
      <c r="O15" s="1"/>
      <c r="P15" s="16"/>
      <c r="Q15" s="1"/>
      <c r="R15" s="16"/>
      <c r="S15" s="16"/>
      <c r="T15" s="1"/>
      <c r="U15" s="1">
        <v>0.15</v>
      </c>
      <c r="V15" s="1"/>
      <c r="W15" s="1"/>
      <c r="X15" s="1"/>
      <c r="Y15" s="1"/>
    </row>
    <row r="16" spans="2:25">
      <c r="B16" s="1" t="s">
        <v>181</v>
      </c>
      <c r="C16" s="1"/>
      <c r="D16" s="1" t="s">
        <v>182</v>
      </c>
      <c r="E16" s="1">
        <v>54</v>
      </c>
      <c r="F16" s="16"/>
      <c r="G16" s="1"/>
      <c r="H16" s="1"/>
      <c r="I16" s="1"/>
      <c r="J16" s="16"/>
      <c r="K16" s="16"/>
      <c r="L16" s="16"/>
      <c r="M16" s="16"/>
      <c r="N16" s="1"/>
      <c r="O16" s="1"/>
      <c r="P16" s="16"/>
      <c r="Q16" s="1"/>
      <c r="R16" s="16"/>
      <c r="S16" s="16"/>
      <c r="T16" s="1"/>
      <c r="U16" s="1"/>
      <c r="V16" s="1"/>
      <c r="W16" s="1"/>
      <c r="X16" s="1"/>
      <c r="Y16" s="1"/>
    </row>
    <row r="17" spans="2:25">
      <c r="B17" s="1" t="s">
        <v>183</v>
      </c>
      <c r="C17" s="1"/>
      <c r="D17" s="1" t="s">
        <v>184</v>
      </c>
      <c r="E17" s="1"/>
      <c r="F17" s="16">
        <v>11.18</v>
      </c>
      <c r="G17" s="1"/>
      <c r="H17" s="1"/>
      <c r="I17" s="1"/>
      <c r="J17" s="16"/>
      <c r="K17" s="16"/>
      <c r="L17" s="16"/>
      <c r="M17" s="16"/>
      <c r="N17" s="1"/>
      <c r="O17" s="1"/>
      <c r="P17" s="16"/>
      <c r="Q17" s="1"/>
      <c r="R17" s="16"/>
      <c r="S17" s="16"/>
      <c r="T17" s="1"/>
      <c r="U17" s="1"/>
      <c r="V17" s="1"/>
      <c r="W17" s="1"/>
      <c r="X17" s="1"/>
      <c r="Y17" s="1"/>
    </row>
    <row r="18" spans="2:25">
      <c r="B18" s="1" t="s">
        <v>185</v>
      </c>
      <c r="C18" s="1"/>
      <c r="D18" s="1" t="s">
        <v>186</v>
      </c>
      <c r="E18" s="1"/>
      <c r="F18" s="16"/>
      <c r="G18" s="1">
        <v>5.3</v>
      </c>
      <c r="H18" s="1"/>
      <c r="I18" s="1"/>
      <c r="J18" s="16"/>
      <c r="K18" s="16"/>
      <c r="L18" s="16"/>
      <c r="M18" s="16"/>
      <c r="N18" s="1"/>
      <c r="O18" s="1"/>
      <c r="P18" s="16"/>
      <c r="Q18" s="1"/>
      <c r="R18" s="16"/>
      <c r="S18" s="16"/>
      <c r="T18" s="1"/>
      <c r="U18" s="1"/>
      <c r="V18" s="1"/>
      <c r="W18" s="1"/>
      <c r="X18" s="1"/>
      <c r="Y18" s="1"/>
    </row>
    <row r="19" spans="2:25">
      <c r="B19" s="1" t="s">
        <v>187</v>
      </c>
      <c r="C19" s="1"/>
      <c r="D19" s="1" t="s">
        <v>188</v>
      </c>
      <c r="E19" s="1"/>
      <c r="F19" s="16"/>
      <c r="G19" s="1"/>
      <c r="H19" s="1">
        <v>10.55</v>
      </c>
      <c r="I19" s="1"/>
      <c r="J19" s="16"/>
      <c r="K19" s="16"/>
      <c r="L19" s="16"/>
      <c r="M19" s="16"/>
      <c r="N19" s="1"/>
      <c r="O19" s="1"/>
      <c r="P19" s="16"/>
      <c r="Q19" s="1"/>
      <c r="R19" s="16"/>
      <c r="S19" s="16"/>
      <c r="T19" s="1"/>
      <c r="U19" s="1"/>
      <c r="V19" s="1"/>
      <c r="W19" s="1"/>
      <c r="X19" s="1"/>
      <c r="Y19" s="1"/>
    </row>
    <row r="20" spans="2:25">
      <c r="B20" s="1" t="s">
        <v>189</v>
      </c>
      <c r="C20" s="1"/>
      <c r="D20" s="1" t="s">
        <v>190</v>
      </c>
      <c r="E20" s="1"/>
      <c r="F20" s="16"/>
      <c r="G20" s="1"/>
      <c r="H20" s="1"/>
      <c r="I20" s="1">
        <v>8.65</v>
      </c>
      <c r="J20" s="16"/>
      <c r="K20" s="16"/>
      <c r="L20" s="16"/>
      <c r="M20" s="16"/>
      <c r="N20" s="1"/>
      <c r="O20" s="1"/>
      <c r="P20" s="16"/>
      <c r="Q20" s="1"/>
      <c r="R20" s="16"/>
      <c r="S20" s="16"/>
      <c r="T20" s="1"/>
      <c r="U20" s="1"/>
      <c r="V20" s="1"/>
      <c r="W20" s="1"/>
      <c r="X20" s="1"/>
      <c r="Y20" s="1"/>
    </row>
    <row r="21" spans="2:25">
      <c r="B21" s="1" t="s">
        <v>191</v>
      </c>
      <c r="C21" s="1"/>
      <c r="D21" s="1" t="s">
        <v>192</v>
      </c>
      <c r="E21" s="1"/>
      <c r="F21" s="16"/>
      <c r="G21" s="1"/>
      <c r="H21" s="1"/>
      <c r="I21" s="1"/>
      <c r="J21" s="16">
        <v>20.65</v>
      </c>
      <c r="K21" s="16"/>
      <c r="L21" s="16"/>
      <c r="M21" s="16"/>
      <c r="N21" s="1"/>
      <c r="O21" s="1"/>
      <c r="P21" s="16"/>
      <c r="Q21" s="1"/>
      <c r="R21" s="16"/>
      <c r="S21" s="16"/>
      <c r="T21" s="1"/>
      <c r="U21" s="1"/>
      <c r="V21" s="1"/>
      <c r="W21" s="1"/>
      <c r="X21" s="1"/>
      <c r="Y21" s="1"/>
    </row>
    <row r="22" spans="2:25">
      <c r="B22" s="1" t="s">
        <v>193</v>
      </c>
      <c r="C22" s="1"/>
      <c r="D22" s="1" t="s">
        <v>194</v>
      </c>
      <c r="E22" s="1"/>
      <c r="F22" s="16"/>
      <c r="G22" s="1"/>
      <c r="H22" s="1"/>
      <c r="I22" s="1"/>
      <c r="J22" s="16"/>
      <c r="K22" s="16">
        <v>13.1</v>
      </c>
      <c r="L22" s="16"/>
      <c r="M22" s="16"/>
      <c r="N22" s="1"/>
      <c r="O22" s="1"/>
      <c r="P22" s="16"/>
      <c r="Q22" s="1"/>
      <c r="R22" s="16"/>
      <c r="S22" s="16"/>
      <c r="T22" s="1"/>
      <c r="U22" s="1"/>
      <c r="V22" s="1"/>
      <c r="W22" s="1"/>
      <c r="X22" s="1"/>
      <c r="Y22" s="1"/>
    </row>
    <row r="23" spans="2:25">
      <c r="B23" s="1" t="s">
        <v>195</v>
      </c>
      <c r="C23" s="1"/>
      <c r="D23" s="1" t="s">
        <v>196</v>
      </c>
      <c r="E23" s="1"/>
      <c r="F23" s="16"/>
      <c r="G23" s="1"/>
      <c r="H23" s="1"/>
      <c r="I23" s="1"/>
      <c r="J23" s="16"/>
      <c r="K23" s="16"/>
      <c r="L23" s="16">
        <v>15.6</v>
      </c>
      <c r="M23" s="16"/>
      <c r="N23" s="1"/>
      <c r="O23" s="1"/>
      <c r="P23" s="16"/>
      <c r="Q23" s="1"/>
      <c r="R23" s="16"/>
      <c r="S23" s="16"/>
      <c r="T23" s="1"/>
      <c r="U23" s="1"/>
      <c r="V23" s="1"/>
      <c r="W23" s="1"/>
      <c r="X23" s="1"/>
      <c r="Y23" s="1"/>
    </row>
    <row r="24" spans="2:25">
      <c r="B24" s="17" t="s">
        <v>197</v>
      </c>
      <c r="C24" s="17"/>
      <c r="D24" s="17" t="s">
        <v>198</v>
      </c>
      <c r="E24" s="1"/>
      <c r="F24" s="16"/>
      <c r="G24" s="1"/>
      <c r="H24" s="1"/>
      <c r="I24" s="1"/>
      <c r="J24" s="16"/>
      <c r="K24" s="16"/>
      <c r="L24" s="16"/>
      <c r="M24" s="16">
        <v>39.78</v>
      </c>
      <c r="N24" s="1"/>
      <c r="O24" s="1"/>
      <c r="P24" s="16"/>
      <c r="Q24" s="1"/>
      <c r="R24" s="16"/>
      <c r="S24" s="16"/>
      <c r="T24" s="1"/>
      <c r="U24" s="1"/>
      <c r="V24" s="1"/>
      <c r="W24" s="1"/>
      <c r="X24" s="1"/>
      <c r="Y24" s="1"/>
    </row>
    <row r="25" spans="2:25">
      <c r="B25" s="17" t="s">
        <v>199</v>
      </c>
      <c r="C25" s="17"/>
      <c r="D25" s="17" t="s">
        <v>200</v>
      </c>
      <c r="E25" s="1"/>
      <c r="F25" s="16"/>
      <c r="G25" s="1"/>
      <c r="H25" s="1"/>
      <c r="I25" s="1"/>
      <c r="J25" s="16"/>
      <c r="K25" s="16"/>
      <c r="L25" s="16"/>
      <c r="M25" s="16"/>
      <c r="N25" s="1">
        <v>38.33</v>
      </c>
      <c r="O25" s="1"/>
      <c r="P25" s="16"/>
      <c r="Q25" s="1"/>
      <c r="R25" s="16"/>
      <c r="S25" s="16"/>
      <c r="T25" s="1"/>
      <c r="U25" s="1"/>
      <c r="V25" s="1"/>
      <c r="W25" s="1"/>
      <c r="X25" s="1"/>
      <c r="Y25" s="1"/>
    </row>
    <row r="26" spans="2:25">
      <c r="B26" s="1" t="s">
        <v>201</v>
      </c>
      <c r="C26" s="1"/>
      <c r="D26" s="1" t="s">
        <v>202</v>
      </c>
      <c r="E26" s="1"/>
      <c r="F26" s="16"/>
      <c r="G26" s="1"/>
      <c r="H26" s="1"/>
      <c r="I26" s="1"/>
      <c r="J26" s="16"/>
      <c r="K26" s="16"/>
      <c r="L26" s="16"/>
      <c r="M26" s="16"/>
      <c r="N26" s="1"/>
      <c r="O26" s="1">
        <v>38.4</v>
      </c>
      <c r="P26" s="16"/>
      <c r="Q26" s="1"/>
      <c r="R26" s="16"/>
      <c r="S26" s="16"/>
      <c r="T26" s="1"/>
      <c r="U26" s="1"/>
      <c r="V26" s="1"/>
      <c r="W26" s="1"/>
      <c r="X26" s="1"/>
      <c r="Y26" s="1"/>
    </row>
    <row r="27" spans="2:25">
      <c r="B27" s="1" t="s">
        <v>203</v>
      </c>
      <c r="C27" s="1"/>
      <c r="D27" s="1" t="s">
        <v>204</v>
      </c>
      <c r="E27" s="1"/>
      <c r="F27" s="16"/>
      <c r="G27" s="1"/>
      <c r="H27" s="1"/>
      <c r="I27" s="1"/>
      <c r="J27" s="16"/>
      <c r="K27" s="16"/>
      <c r="L27" s="16"/>
      <c r="M27" s="16"/>
      <c r="N27" s="1"/>
      <c r="O27" s="1"/>
      <c r="P27" s="16">
        <v>13.27</v>
      </c>
      <c r="Q27" s="1"/>
      <c r="R27" s="16"/>
      <c r="S27" s="16"/>
      <c r="T27" s="1"/>
      <c r="U27" s="1"/>
      <c r="V27" s="1"/>
      <c r="W27" s="1"/>
      <c r="X27" s="1"/>
      <c r="Y27" s="1"/>
    </row>
    <row r="28" spans="2:25">
      <c r="B28" s="1" t="s">
        <v>205</v>
      </c>
      <c r="C28" s="1"/>
      <c r="D28" s="1" t="s">
        <v>206</v>
      </c>
      <c r="E28" s="1"/>
      <c r="F28" s="16"/>
      <c r="G28" s="1"/>
      <c r="H28" s="1"/>
      <c r="I28" s="1"/>
      <c r="J28" s="16"/>
      <c r="K28" s="16"/>
      <c r="L28" s="16"/>
      <c r="M28" s="16"/>
      <c r="N28" s="1"/>
      <c r="O28" s="1"/>
      <c r="P28" s="16"/>
      <c r="Q28" s="1">
        <v>12.1</v>
      </c>
      <c r="R28" s="16"/>
      <c r="S28" s="16"/>
      <c r="T28" s="1"/>
      <c r="U28" s="1"/>
      <c r="V28" s="1"/>
      <c r="W28" s="1"/>
      <c r="X28" s="1"/>
      <c r="Y28" s="1"/>
    </row>
    <row r="29" spans="2:25">
      <c r="B29" s="17" t="s">
        <v>207</v>
      </c>
      <c r="C29" s="17" t="s">
        <v>208</v>
      </c>
      <c r="D29" s="17" t="s">
        <v>209</v>
      </c>
      <c r="E29" s="1"/>
      <c r="F29" s="16"/>
      <c r="G29" s="1"/>
      <c r="H29" s="1"/>
      <c r="I29" s="1"/>
      <c r="J29" s="16"/>
      <c r="K29" s="16"/>
      <c r="L29" s="16"/>
      <c r="M29" s="16"/>
      <c r="N29" s="1"/>
      <c r="O29" s="1"/>
      <c r="P29" s="16"/>
      <c r="Q29" s="1"/>
      <c r="R29" s="16">
        <v>10.74</v>
      </c>
      <c r="S29" s="16"/>
      <c r="T29" s="1"/>
      <c r="U29" s="1"/>
      <c r="V29" s="1"/>
      <c r="W29" s="1"/>
      <c r="X29" s="1"/>
      <c r="Y29" s="1"/>
    </row>
    <row r="30" spans="2:25">
      <c r="B30" s="1" t="s">
        <v>210</v>
      </c>
      <c r="C30" s="1"/>
      <c r="D30" s="1" t="s">
        <v>211</v>
      </c>
      <c r="E30" s="1"/>
      <c r="F30" s="16"/>
      <c r="G30" s="1"/>
      <c r="H30" s="1"/>
      <c r="I30" s="1"/>
      <c r="J30" s="16"/>
      <c r="K30" s="16"/>
      <c r="L30" s="16"/>
      <c r="M30" s="16"/>
      <c r="N30" s="1"/>
      <c r="O30" s="1"/>
      <c r="P30" s="16"/>
      <c r="Q30" s="1"/>
      <c r="R30" s="16"/>
      <c r="S30" s="16">
        <v>25.3</v>
      </c>
      <c r="T30" s="1"/>
      <c r="U30" s="1"/>
      <c r="V30" s="1"/>
      <c r="W30" s="1"/>
      <c r="X30" s="1"/>
      <c r="Y30" s="1"/>
    </row>
    <row r="31" spans="2:25">
      <c r="B31" s="1" t="s">
        <v>212</v>
      </c>
      <c r="C31" s="1"/>
      <c r="D31" s="1" t="s">
        <v>213</v>
      </c>
      <c r="E31" s="1"/>
      <c r="F31" s="16"/>
      <c r="G31" s="1"/>
      <c r="H31" s="1"/>
      <c r="I31" s="1"/>
      <c r="J31" s="16"/>
      <c r="K31" s="16"/>
      <c r="L31" s="16"/>
      <c r="M31" s="16"/>
      <c r="N31" s="1"/>
      <c r="O31" s="1"/>
      <c r="P31" s="16"/>
      <c r="Q31" s="1"/>
      <c r="R31" s="16"/>
      <c r="S31" s="16"/>
      <c r="T31" s="1">
        <v>2.27</v>
      </c>
      <c r="U31" s="1"/>
      <c r="V31" s="1"/>
      <c r="W31" s="1"/>
      <c r="X31" s="1"/>
      <c r="Y31" s="1"/>
    </row>
    <row r="32" spans="2:25">
      <c r="B32" s="1" t="s">
        <v>214</v>
      </c>
      <c r="C32" s="1" t="s">
        <v>215</v>
      </c>
      <c r="D32" s="1" t="s">
        <v>216</v>
      </c>
      <c r="E32" s="1"/>
      <c r="F32" s="16"/>
      <c r="G32" s="1"/>
      <c r="H32" s="1"/>
      <c r="I32" s="1"/>
      <c r="J32" s="16"/>
      <c r="K32" s="16"/>
      <c r="L32" s="16"/>
      <c r="M32" s="16"/>
      <c r="N32" s="1"/>
      <c r="O32" s="1"/>
      <c r="P32" s="16"/>
      <c r="Q32" s="1"/>
      <c r="R32" s="16"/>
      <c r="S32" s="16"/>
      <c r="T32" s="1">
        <v>2.27</v>
      </c>
      <c r="U32" s="1"/>
      <c r="V32" s="1"/>
      <c r="W32" s="1"/>
      <c r="X32" s="1"/>
      <c r="Y32" s="1"/>
    </row>
    <row r="33" spans="2:25">
      <c r="B33" s="1" t="s">
        <v>217</v>
      </c>
      <c r="C33" s="1"/>
      <c r="D33" s="1" t="s">
        <v>218</v>
      </c>
      <c r="E33" s="1"/>
      <c r="F33" s="16"/>
      <c r="G33" s="1"/>
      <c r="H33" s="1"/>
      <c r="I33" s="1"/>
      <c r="J33" s="16"/>
      <c r="K33" s="16"/>
      <c r="L33" s="16"/>
      <c r="M33" s="16"/>
      <c r="N33" s="1"/>
      <c r="O33" s="1"/>
      <c r="P33" s="16"/>
      <c r="Q33" s="1"/>
      <c r="R33" s="16"/>
      <c r="S33" s="16"/>
      <c r="T33" s="1"/>
      <c r="U33" s="1">
        <v>13.9</v>
      </c>
      <c r="V33" s="1"/>
      <c r="W33" s="1"/>
      <c r="X33" s="1"/>
      <c r="Y33" s="1"/>
    </row>
    <row r="34" spans="2:25">
      <c r="B34" s="1" t="s">
        <v>219</v>
      </c>
      <c r="C34" s="1" t="s">
        <v>220</v>
      </c>
      <c r="D34" s="1" t="s">
        <v>221</v>
      </c>
      <c r="E34" s="1"/>
      <c r="F34" s="16"/>
      <c r="G34" s="1"/>
      <c r="H34" s="1"/>
      <c r="I34" s="1"/>
      <c r="J34" s="16"/>
      <c r="K34" s="16"/>
      <c r="L34" s="16"/>
      <c r="M34" s="16"/>
      <c r="N34" s="1"/>
      <c r="O34" s="1"/>
      <c r="P34" s="16"/>
      <c r="Q34" s="1"/>
      <c r="R34" s="16"/>
      <c r="S34" s="16"/>
      <c r="T34" s="1"/>
      <c r="U34" s="1">
        <v>13.9</v>
      </c>
      <c r="V34" s="1"/>
      <c r="W34" s="1"/>
      <c r="X34" s="1"/>
      <c r="Y34" s="1"/>
    </row>
    <row r="35" spans="2:25">
      <c r="B35" s="1" t="s">
        <v>222</v>
      </c>
      <c r="C35" s="1"/>
      <c r="D35" s="1" t="s">
        <v>223</v>
      </c>
      <c r="E35" s="1"/>
      <c r="F35" s="16"/>
      <c r="G35" s="1"/>
      <c r="H35" s="1"/>
      <c r="I35" s="1"/>
      <c r="J35" s="16"/>
      <c r="K35" s="16"/>
      <c r="L35" s="16"/>
      <c r="M35" s="16"/>
      <c r="N35" s="1"/>
      <c r="O35" s="1"/>
      <c r="P35" s="16"/>
      <c r="Q35" s="1"/>
      <c r="R35" s="16"/>
      <c r="S35" s="16"/>
      <c r="T35" s="1"/>
      <c r="U35" s="1"/>
      <c r="V35" s="1">
        <v>9.8000000000000007</v>
      </c>
      <c r="W35" s="1"/>
      <c r="X35" s="1"/>
      <c r="Y35" s="1"/>
    </row>
    <row r="36" spans="2:25">
      <c r="B36" s="1" t="s">
        <v>224</v>
      </c>
      <c r="C36" s="1"/>
      <c r="D36" s="1" t="s">
        <v>225</v>
      </c>
      <c r="E36" s="1"/>
      <c r="F36" s="16"/>
      <c r="G36" s="1"/>
      <c r="H36" s="1"/>
      <c r="I36" s="1"/>
      <c r="J36" s="16"/>
      <c r="K36" s="16"/>
      <c r="L36" s="16"/>
      <c r="M36" s="16"/>
      <c r="N36" s="1"/>
      <c r="O36" s="1"/>
      <c r="P36" s="16"/>
      <c r="Q36" s="1"/>
      <c r="R36" s="16"/>
      <c r="S36" s="16"/>
      <c r="T36" s="1"/>
      <c r="U36" s="1"/>
      <c r="V36" s="1"/>
      <c r="W36" s="1">
        <v>11.62</v>
      </c>
      <c r="X36" s="1"/>
      <c r="Y36" s="1"/>
    </row>
    <row r="37" spans="2:25">
      <c r="B37" s="1" t="s">
        <v>226</v>
      </c>
      <c r="C37" s="1"/>
      <c r="D37" s="1" t="s">
        <v>227</v>
      </c>
      <c r="E37" s="1"/>
      <c r="F37" s="16"/>
      <c r="G37" s="1"/>
      <c r="H37" s="1"/>
      <c r="I37" s="1"/>
      <c r="J37" s="16"/>
      <c r="K37" s="16"/>
      <c r="L37" s="16"/>
      <c r="M37" s="16"/>
      <c r="N37" s="1"/>
      <c r="O37" s="1"/>
      <c r="P37" s="16"/>
      <c r="Q37" s="1"/>
      <c r="R37" s="16"/>
      <c r="S37" s="16"/>
      <c r="T37" s="1"/>
      <c r="U37" s="1"/>
      <c r="V37" s="1"/>
      <c r="W37" s="1"/>
      <c r="X37" s="1">
        <v>29.5</v>
      </c>
      <c r="Y37" s="1"/>
    </row>
    <row r="38" spans="2:25">
      <c r="B38" s="1" t="s">
        <v>228</v>
      </c>
      <c r="C38" s="1"/>
      <c r="D38" s="1" t="s">
        <v>229</v>
      </c>
      <c r="E38" s="1"/>
      <c r="F38" s="16"/>
      <c r="G38" s="1"/>
      <c r="H38" s="1"/>
      <c r="I38" s="1"/>
      <c r="J38" s="16"/>
      <c r="K38" s="16"/>
      <c r="L38" s="16"/>
      <c r="M38" s="16"/>
      <c r="N38" s="1"/>
      <c r="O38" s="1"/>
      <c r="P38" s="16"/>
      <c r="Q38" s="1"/>
      <c r="R38" s="16"/>
      <c r="S38" s="16"/>
      <c r="T38" s="1"/>
      <c r="U38" s="1"/>
      <c r="V38" s="1"/>
      <c r="W38" s="1"/>
      <c r="X38" s="1"/>
      <c r="Y38" s="1">
        <v>4.5999999999999996</v>
      </c>
    </row>
    <row r="39" spans="2:25" s="15" customFormat="1">
      <c r="E39" s="15">
        <f>SUM(E3:E16)</f>
        <v>100</v>
      </c>
      <c r="F39" s="15">
        <f>SUM(F3:F17)</f>
        <v>100</v>
      </c>
      <c r="G39" s="15">
        <f t="shared" ref="G39:O39" si="0">SUM(G3:G26)</f>
        <v>99.999999999999986</v>
      </c>
      <c r="H39" s="15">
        <f t="shared" si="0"/>
        <v>100</v>
      </c>
      <c r="I39" s="15">
        <f t="shared" si="0"/>
        <v>100</v>
      </c>
      <c r="J39" s="15">
        <f t="shared" si="0"/>
        <v>100</v>
      </c>
      <c r="K39" s="15">
        <f t="shared" si="0"/>
        <v>99.999999999999986</v>
      </c>
      <c r="L39" s="15">
        <f t="shared" si="0"/>
        <v>100</v>
      </c>
      <c r="M39" s="15">
        <f t="shared" si="0"/>
        <v>100</v>
      </c>
      <c r="N39" s="15">
        <f t="shared" si="0"/>
        <v>100</v>
      </c>
      <c r="O39" s="15">
        <f t="shared" si="0"/>
        <v>100</v>
      </c>
      <c r="P39" s="15">
        <f>SUM(P3:P38)</f>
        <v>100</v>
      </c>
      <c r="Q39" s="15">
        <f t="shared" ref="Q39:W39" si="1">SUM(Q3:Q36)</f>
        <v>99.999999999999986</v>
      </c>
      <c r="R39" s="15">
        <f t="shared" si="1"/>
        <v>100</v>
      </c>
      <c r="S39" s="15">
        <f t="shared" si="1"/>
        <v>99.999999999999986</v>
      </c>
      <c r="T39" s="15">
        <f t="shared" si="1"/>
        <v>99.999999999999986</v>
      </c>
      <c r="U39" s="15">
        <f t="shared" si="1"/>
        <v>100.00000000000001</v>
      </c>
      <c r="V39" s="15">
        <f t="shared" si="1"/>
        <v>99.999999999999986</v>
      </c>
      <c r="W39" s="15">
        <f t="shared" si="1"/>
        <v>100</v>
      </c>
      <c r="X39" s="15">
        <f>SUM(X3:X38)</f>
        <v>100</v>
      </c>
      <c r="Y39" s="15">
        <f>SUM(Y3:Y38)</f>
        <v>100</v>
      </c>
    </row>
    <row r="42" spans="2:25">
      <c r="B42" t="s">
        <v>157</v>
      </c>
      <c r="D42" t="s">
        <v>158</v>
      </c>
    </row>
    <row r="43" spans="2:25">
      <c r="B43" t="s">
        <v>163</v>
      </c>
      <c r="D43" t="s">
        <v>164</v>
      </c>
      <c r="E43" s="15">
        <v>50</v>
      </c>
    </row>
    <row r="44" spans="2:25">
      <c r="B44" t="s">
        <v>177</v>
      </c>
      <c r="D44" t="s">
        <v>239</v>
      </c>
      <c r="E44" s="15">
        <v>50</v>
      </c>
    </row>
    <row r="45" spans="2:25">
      <c r="E45" s="15">
        <f>SUM(E43:E44)</f>
        <v>100</v>
      </c>
    </row>
  </sheetData>
  <phoneticPr fontId="1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2"/>
  <sheetViews>
    <sheetView showGridLines="0" topLeftCell="A6" workbookViewId="0">
      <selection activeCell="A28" sqref="A28"/>
    </sheetView>
  </sheetViews>
  <sheetFormatPr defaultRowHeight="12.75"/>
  <cols>
    <col min="1" max="1" width="11.7109375" customWidth="1"/>
    <col min="2" max="2" width="11.7109375" bestFit="1" customWidth="1"/>
    <col min="3" max="3" width="21.5703125" customWidth="1"/>
    <col min="5" max="5" width="21.85546875" customWidth="1"/>
    <col min="6" max="6" width="19" customWidth="1"/>
    <col min="7" max="7" width="11.140625" customWidth="1"/>
    <col min="8" max="8" width="18.7109375" customWidth="1"/>
    <col min="9" max="9" width="12.42578125" customWidth="1"/>
  </cols>
  <sheetData>
    <row r="2" spans="1:10" ht="13.5" thickBot="1"/>
    <row r="3" spans="1:10" ht="30">
      <c r="A3" s="91" t="s">
        <v>434</v>
      </c>
      <c r="F3" s="109" t="s">
        <v>436</v>
      </c>
      <c r="G3" s="111" t="s">
        <v>437</v>
      </c>
      <c r="H3" s="89" t="s">
        <v>435</v>
      </c>
      <c r="I3" s="88"/>
    </row>
    <row r="4" spans="1:10" ht="30.75" thickBot="1">
      <c r="F4" s="110"/>
      <c r="G4" s="112"/>
      <c r="H4" s="90" t="s">
        <v>424</v>
      </c>
      <c r="I4" s="88"/>
      <c r="J4" s="87"/>
    </row>
    <row r="5" spans="1:10" ht="43.5" customHeight="1"/>
    <row r="6" spans="1:10">
      <c r="E6" s="3" t="s">
        <v>438</v>
      </c>
    </row>
    <row r="7" spans="1:10">
      <c r="E7" s="82" t="s">
        <v>440</v>
      </c>
      <c r="H7" s="82" t="s">
        <v>441</v>
      </c>
    </row>
    <row r="8" spans="1:10" ht="42.75">
      <c r="A8" s="84" t="s">
        <v>432</v>
      </c>
      <c r="B8" s="85" t="s">
        <v>433</v>
      </c>
      <c r="C8" s="86" t="s">
        <v>442</v>
      </c>
      <c r="E8" s="82" t="s">
        <v>6</v>
      </c>
      <c r="F8" s="105">
        <v>10</v>
      </c>
      <c r="H8" s="82" t="s">
        <v>119</v>
      </c>
      <c r="I8" s="105">
        <f>F8/C12</f>
        <v>7.6923076923076916</v>
      </c>
    </row>
    <row r="9" spans="1:10" ht="14.25">
      <c r="A9" s="80" t="s">
        <v>10</v>
      </c>
      <c r="B9" s="80" t="s">
        <v>103</v>
      </c>
      <c r="C9" s="92">
        <v>0.56000000000000005</v>
      </c>
      <c r="E9" s="82" t="s">
        <v>12</v>
      </c>
      <c r="F9" s="105">
        <v>15</v>
      </c>
      <c r="H9" s="82" t="s">
        <v>110</v>
      </c>
      <c r="I9" s="105">
        <f>F9/C10</f>
        <v>17.857142857142858</v>
      </c>
    </row>
    <row r="10" spans="1:10" ht="14.25">
      <c r="A10" s="81" t="s">
        <v>12</v>
      </c>
      <c r="B10" s="80" t="s">
        <v>110</v>
      </c>
      <c r="C10" s="93">
        <v>0.84</v>
      </c>
      <c r="E10" s="82" t="s">
        <v>13</v>
      </c>
      <c r="F10" s="105">
        <v>2</v>
      </c>
      <c r="H10" s="82" t="s">
        <v>116</v>
      </c>
      <c r="I10" s="105">
        <f>F10/C11</f>
        <v>2.3529411764705883</v>
      </c>
    </row>
    <row r="11" spans="1:10" ht="14.25">
      <c r="A11" s="81" t="s">
        <v>13</v>
      </c>
      <c r="B11" s="80" t="s">
        <v>116</v>
      </c>
      <c r="C11" s="93">
        <v>0.85</v>
      </c>
      <c r="E11" s="82" t="s">
        <v>453</v>
      </c>
      <c r="F11" s="105">
        <v>73</v>
      </c>
      <c r="H11" s="82" t="s">
        <v>425</v>
      </c>
      <c r="I11" s="106">
        <f>100-SUM(I8:I10)</f>
        <v>72.097608274078866</v>
      </c>
    </row>
    <row r="12" spans="1:10" ht="14.25">
      <c r="A12" s="81" t="s">
        <v>6</v>
      </c>
      <c r="B12" s="80" t="s">
        <v>119</v>
      </c>
      <c r="C12" s="93">
        <v>1.3</v>
      </c>
      <c r="E12" s="82" t="s">
        <v>439</v>
      </c>
      <c r="F12" s="105">
        <f>SUM(F8:F11)</f>
        <v>100</v>
      </c>
      <c r="I12" s="105">
        <v>100</v>
      </c>
    </row>
    <row r="13" spans="1:10" ht="14.25">
      <c r="A13" s="81" t="s">
        <v>7</v>
      </c>
      <c r="B13" s="80" t="s">
        <v>101</v>
      </c>
      <c r="C13" s="93">
        <v>1.08</v>
      </c>
    </row>
    <row r="14" spans="1:10" ht="14.25">
      <c r="A14" s="81" t="s">
        <v>8</v>
      </c>
      <c r="B14" s="80" t="s">
        <v>102</v>
      </c>
      <c r="C14" s="93">
        <v>1.075</v>
      </c>
      <c r="E14" s="82" t="s">
        <v>444</v>
      </c>
    </row>
    <row r="15" spans="1:10" ht="14.25">
      <c r="A15" s="81" t="s">
        <v>14</v>
      </c>
      <c r="B15" s="80" t="s">
        <v>108</v>
      </c>
      <c r="C15" s="93">
        <v>0.95</v>
      </c>
      <c r="E15" s="82" t="s">
        <v>445</v>
      </c>
    </row>
    <row r="16" spans="1:10" ht="14.25">
      <c r="A16" s="81" t="s">
        <v>9</v>
      </c>
      <c r="B16" s="80" t="s">
        <v>109</v>
      </c>
      <c r="C16" s="93">
        <v>0.8</v>
      </c>
    </row>
    <row r="17" spans="1:7" ht="14.25">
      <c r="A17" s="81" t="s">
        <v>5</v>
      </c>
      <c r="B17" s="80" t="s">
        <v>423</v>
      </c>
      <c r="C17" s="93" t="s">
        <v>423</v>
      </c>
    </row>
    <row r="18" spans="1:7" ht="14.25">
      <c r="A18" s="81" t="s">
        <v>4</v>
      </c>
      <c r="B18" s="80" t="s">
        <v>114</v>
      </c>
      <c r="C18" s="93">
        <v>0.72499999999999998</v>
      </c>
    </row>
    <row r="19" spans="1:7" ht="14.25">
      <c r="A19" s="81" t="s">
        <v>15</v>
      </c>
      <c r="B19" s="80" t="s">
        <v>115</v>
      </c>
      <c r="C19" s="93">
        <v>1</v>
      </c>
    </row>
    <row r="20" spans="1:7" ht="14.25">
      <c r="A20" s="81" t="s">
        <v>16</v>
      </c>
      <c r="B20" s="80" t="s">
        <v>120</v>
      </c>
      <c r="C20" s="93">
        <v>1</v>
      </c>
    </row>
    <row r="21" spans="1:7" ht="14.25">
      <c r="A21" s="81" t="s">
        <v>17</v>
      </c>
      <c r="B21" s="80" t="s">
        <v>112</v>
      </c>
      <c r="C21" s="93">
        <v>1</v>
      </c>
    </row>
    <row r="22" spans="1:7" ht="14.25">
      <c r="A22" s="81" t="s">
        <v>18</v>
      </c>
      <c r="B22" s="80" t="s">
        <v>113</v>
      </c>
      <c r="C22" s="93">
        <v>1</v>
      </c>
    </row>
    <row r="23" spans="1:7" ht="14.25">
      <c r="A23" s="81" t="s">
        <v>19</v>
      </c>
      <c r="B23" s="80" t="s">
        <v>117</v>
      </c>
      <c r="C23" s="93">
        <v>1</v>
      </c>
    </row>
    <row r="24" spans="1:7" ht="14.25">
      <c r="A24" s="81" t="s">
        <v>40</v>
      </c>
      <c r="B24" s="80" t="s">
        <v>118</v>
      </c>
      <c r="C24" s="93">
        <v>0.8</v>
      </c>
      <c r="G24" t="s">
        <v>443</v>
      </c>
    </row>
    <row r="25" spans="1:7" ht="14.25">
      <c r="A25" s="81" t="s">
        <v>42</v>
      </c>
      <c r="B25" s="80" t="s">
        <v>100</v>
      </c>
      <c r="C25" s="93">
        <v>1.038</v>
      </c>
    </row>
    <row r="26" spans="1:7" ht="14.25">
      <c r="A26" s="81" t="s">
        <v>45</v>
      </c>
      <c r="B26" s="80" t="s">
        <v>446</v>
      </c>
      <c r="C26" s="93">
        <v>1</v>
      </c>
    </row>
    <row r="27" spans="1:7" ht="14.25">
      <c r="A27" s="81" t="s">
        <v>47</v>
      </c>
      <c r="B27" s="80" t="s">
        <v>115</v>
      </c>
      <c r="C27" s="93">
        <v>10</v>
      </c>
    </row>
    <row r="28" spans="1:7" ht="14.25">
      <c r="A28" s="81" t="s">
        <v>48</v>
      </c>
      <c r="B28" s="80" t="s">
        <v>117</v>
      </c>
      <c r="C28" s="93">
        <v>10</v>
      </c>
    </row>
    <row r="29" spans="1:7" ht="14.25">
      <c r="A29" s="81" t="s">
        <v>133</v>
      </c>
      <c r="B29" s="80" t="s">
        <v>108</v>
      </c>
      <c r="C29" s="93">
        <v>10</v>
      </c>
    </row>
    <row r="30" spans="1:7" ht="14.25">
      <c r="A30" s="81" t="s">
        <v>134</v>
      </c>
      <c r="B30" s="80" t="s">
        <v>119</v>
      </c>
      <c r="C30" s="93">
        <v>10</v>
      </c>
    </row>
    <row r="31" spans="1:7" ht="14.25">
      <c r="A31" s="81" t="s">
        <v>317</v>
      </c>
      <c r="B31" s="80" t="s">
        <v>110</v>
      </c>
      <c r="C31" s="93">
        <v>1.0449999999999999</v>
      </c>
    </row>
    <row r="32" spans="1:7" ht="14.25">
      <c r="A32" s="81" t="s">
        <v>319</v>
      </c>
      <c r="B32" s="80" t="s">
        <v>101</v>
      </c>
      <c r="C32" s="93">
        <v>1.1850000000000001</v>
      </c>
    </row>
    <row r="33" spans="1:3" ht="14.25">
      <c r="A33" s="81" t="s">
        <v>321</v>
      </c>
      <c r="B33" s="80" t="s">
        <v>108</v>
      </c>
      <c r="C33" s="93">
        <v>1.0549999999999999</v>
      </c>
    </row>
    <row r="34" spans="1:3" ht="14.25">
      <c r="A34" s="81" t="s">
        <v>323</v>
      </c>
      <c r="B34" s="80" t="s">
        <v>109</v>
      </c>
      <c r="C34" s="93">
        <v>0.88</v>
      </c>
    </row>
    <row r="35" spans="1:3" ht="14.25">
      <c r="A35" s="80" t="s">
        <v>430</v>
      </c>
      <c r="B35" s="80" t="s">
        <v>106</v>
      </c>
      <c r="C35" s="92">
        <v>1.1200000000000001</v>
      </c>
    </row>
    <row r="36" spans="1:3" ht="14.25">
      <c r="A36" s="81" t="s">
        <v>429</v>
      </c>
      <c r="B36" s="80" t="s">
        <v>105</v>
      </c>
      <c r="C36" s="93">
        <v>1.08</v>
      </c>
    </row>
    <row r="37" spans="1:3" ht="14.25" customHeight="1">
      <c r="A37" s="81" t="s">
        <v>431</v>
      </c>
      <c r="B37" s="80" t="s">
        <v>107</v>
      </c>
      <c r="C37" s="93">
        <v>1.1000000000000001</v>
      </c>
    </row>
    <row r="38" spans="1:3" ht="15" customHeight="1">
      <c r="A38" s="81" t="s">
        <v>426</v>
      </c>
      <c r="B38" s="80" t="s">
        <v>111</v>
      </c>
      <c r="C38" s="93">
        <v>1.1200000000000001</v>
      </c>
    </row>
    <row r="39" spans="1:3" ht="14.25">
      <c r="A39" s="81" t="s">
        <v>427</v>
      </c>
      <c r="B39" s="80" t="s">
        <v>418</v>
      </c>
      <c r="C39" s="93">
        <v>1.1000000000000001</v>
      </c>
    </row>
    <row r="40" spans="1:3" ht="14.25">
      <c r="A40" s="81" t="s">
        <v>428</v>
      </c>
      <c r="B40" s="80" t="s">
        <v>104</v>
      </c>
      <c r="C40" s="93">
        <v>1.06</v>
      </c>
    </row>
    <row r="41" spans="1:3" ht="30" customHeight="1">
      <c r="A41" s="102"/>
      <c r="B41" s="102"/>
      <c r="C41" s="103"/>
    </row>
    <row r="42" spans="1:3" ht="30.75" customHeight="1">
      <c r="A42" s="102"/>
      <c r="B42" s="102"/>
      <c r="C42" s="103"/>
    </row>
  </sheetData>
  <sheetProtection password="D327" sheet="1"/>
  <autoFilter ref="A8:C40"/>
  <mergeCells count="2"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1"/>
  <sheetViews>
    <sheetView showGridLines="0" workbookViewId="0">
      <selection activeCell="A15" sqref="A15"/>
    </sheetView>
  </sheetViews>
  <sheetFormatPr defaultRowHeight="12.75"/>
  <cols>
    <col min="1" max="1" width="11.7109375" customWidth="1"/>
    <col min="2" max="2" width="11.7109375" bestFit="1" customWidth="1"/>
    <col min="3" max="3" width="21.140625" customWidth="1"/>
    <col min="5" max="5" width="21.85546875" customWidth="1"/>
    <col min="6" max="6" width="17.7109375" customWidth="1"/>
    <col min="7" max="7" width="14.140625" customWidth="1"/>
    <col min="8" max="8" width="19.5703125" customWidth="1"/>
    <col min="9" max="9" width="12.42578125" customWidth="1"/>
    <col min="12" max="12" width="11.5703125" bestFit="1" customWidth="1"/>
  </cols>
  <sheetData>
    <row r="2" spans="1:15" ht="13.5" thickBot="1"/>
    <row r="3" spans="1:15" ht="30">
      <c r="A3" s="91" t="s">
        <v>451</v>
      </c>
      <c r="F3" s="113" t="s">
        <v>435</v>
      </c>
      <c r="G3" s="111" t="s">
        <v>437</v>
      </c>
      <c r="H3" s="101" t="s">
        <v>436</v>
      </c>
      <c r="I3" s="88"/>
    </row>
    <row r="4" spans="1:15" ht="30.75" thickBot="1">
      <c r="F4" s="110"/>
      <c r="G4" s="112"/>
      <c r="H4" s="104" t="s">
        <v>424</v>
      </c>
      <c r="I4" s="88"/>
      <c r="J4" s="87"/>
    </row>
    <row r="5" spans="1:15" ht="43.5" customHeight="1"/>
    <row r="6" spans="1:15">
      <c r="E6" s="3" t="s">
        <v>438</v>
      </c>
    </row>
    <row r="7" spans="1:15">
      <c r="E7" s="82" t="s">
        <v>441</v>
      </c>
      <c r="H7" s="82" t="s">
        <v>440</v>
      </c>
    </row>
    <row r="8" spans="1:15" ht="42.75">
      <c r="A8" s="85" t="s">
        <v>433</v>
      </c>
      <c r="B8" s="84" t="s">
        <v>432</v>
      </c>
      <c r="C8" s="86" t="s">
        <v>452</v>
      </c>
      <c r="E8" s="82" t="s">
        <v>119</v>
      </c>
      <c r="F8" s="99">
        <v>7.6923076923076916</v>
      </c>
      <c r="H8" s="82" t="s">
        <v>6</v>
      </c>
      <c r="I8" s="105">
        <f>F8/C12</f>
        <v>10</v>
      </c>
      <c r="O8" s="83"/>
    </row>
    <row r="9" spans="1:15" ht="14.25">
      <c r="A9" s="80" t="s">
        <v>103</v>
      </c>
      <c r="B9" s="80" t="s">
        <v>10</v>
      </c>
      <c r="C9" s="92">
        <f>1/0.56</f>
        <v>1.7857142857142856</v>
      </c>
      <c r="E9" t="s">
        <v>110</v>
      </c>
      <c r="F9" s="99">
        <v>17.857142857142858</v>
      </c>
      <c r="H9" s="82" t="s">
        <v>12</v>
      </c>
      <c r="I9" s="105">
        <f>F9/C10</f>
        <v>15</v>
      </c>
      <c r="O9" s="83"/>
    </row>
    <row r="10" spans="1:15" ht="14.25">
      <c r="A10" s="80" t="s">
        <v>110</v>
      </c>
      <c r="B10" s="81" t="s">
        <v>12</v>
      </c>
      <c r="C10" s="93">
        <f>1/0.84</f>
        <v>1.1904761904761905</v>
      </c>
      <c r="E10" t="s">
        <v>116</v>
      </c>
      <c r="F10" s="99">
        <v>2.3529411764705883</v>
      </c>
      <c r="H10" s="82" t="s">
        <v>13</v>
      </c>
      <c r="I10" s="105">
        <f>F10/C11</f>
        <v>2</v>
      </c>
      <c r="O10" s="83"/>
    </row>
    <row r="11" spans="1:15" ht="14.25">
      <c r="A11" s="80" t="s">
        <v>116</v>
      </c>
      <c r="B11" s="81" t="s">
        <v>13</v>
      </c>
      <c r="C11" s="93">
        <f>1/0.85</f>
        <v>1.1764705882352942</v>
      </c>
      <c r="E11" t="s">
        <v>425</v>
      </c>
      <c r="F11" s="99">
        <v>72.097608274078866</v>
      </c>
      <c r="H11" s="82" t="s">
        <v>453</v>
      </c>
      <c r="I11" s="106">
        <f>100-(SUM(I8:I10))</f>
        <v>73</v>
      </c>
      <c r="O11" s="83"/>
    </row>
    <row r="12" spans="1:15" ht="14.25">
      <c r="A12" s="80" t="s">
        <v>119</v>
      </c>
      <c r="B12" s="81" t="s">
        <v>6</v>
      </c>
      <c r="C12" s="93">
        <f>1/1.3</f>
        <v>0.76923076923076916</v>
      </c>
      <c r="F12" s="99">
        <v>100</v>
      </c>
      <c r="H12" s="82" t="s">
        <v>439</v>
      </c>
      <c r="I12" s="105">
        <v>100</v>
      </c>
      <c r="O12" s="83"/>
    </row>
    <row r="13" spans="1:15" ht="14.25">
      <c r="A13" s="80" t="s">
        <v>101</v>
      </c>
      <c r="B13" s="81" t="s">
        <v>7</v>
      </c>
      <c r="C13" s="93">
        <f>1/1.08</f>
        <v>0.92592592592592582</v>
      </c>
    </row>
    <row r="14" spans="1:15" ht="14.25">
      <c r="A14" s="80" t="s">
        <v>102</v>
      </c>
      <c r="B14" s="81" t="s">
        <v>8</v>
      </c>
      <c r="C14" s="93">
        <f>1/1.075</f>
        <v>0.93023255813953487</v>
      </c>
      <c r="E14" s="82" t="s">
        <v>444</v>
      </c>
    </row>
    <row r="15" spans="1:15" ht="14.25">
      <c r="A15" s="80" t="s">
        <v>108</v>
      </c>
      <c r="B15" s="81" t="s">
        <v>14</v>
      </c>
      <c r="C15" s="93">
        <f>1/0.95</f>
        <v>1.0526315789473684</v>
      </c>
      <c r="E15" s="82" t="s">
        <v>445</v>
      </c>
    </row>
    <row r="16" spans="1:15" ht="14.25">
      <c r="A16" s="80" t="s">
        <v>109</v>
      </c>
      <c r="B16" s="81" t="s">
        <v>9</v>
      </c>
      <c r="C16" s="93">
        <f>1/0.8</f>
        <v>1.25</v>
      </c>
    </row>
    <row r="17" spans="1:7" ht="14.25">
      <c r="A17" s="80" t="s">
        <v>423</v>
      </c>
      <c r="B17" s="81" t="s">
        <v>5</v>
      </c>
      <c r="C17" s="93" t="s">
        <v>423</v>
      </c>
    </row>
    <row r="18" spans="1:7" ht="14.25">
      <c r="A18" s="80" t="s">
        <v>114</v>
      </c>
      <c r="B18" s="81" t="s">
        <v>4</v>
      </c>
      <c r="C18" s="93">
        <f>1/0.725</f>
        <v>1.3793103448275863</v>
      </c>
    </row>
    <row r="19" spans="1:7" ht="14.25">
      <c r="A19" s="80" t="s">
        <v>115</v>
      </c>
      <c r="B19" s="81" t="s">
        <v>15</v>
      </c>
      <c r="C19" s="93">
        <f>1/1</f>
        <v>1</v>
      </c>
    </row>
    <row r="20" spans="1:7" ht="14.25">
      <c r="A20" s="80" t="s">
        <v>120</v>
      </c>
      <c r="B20" s="81" t="s">
        <v>16</v>
      </c>
      <c r="C20" s="93">
        <f>1/1</f>
        <v>1</v>
      </c>
    </row>
    <row r="21" spans="1:7" ht="14.25">
      <c r="A21" s="80" t="s">
        <v>112</v>
      </c>
      <c r="B21" s="81" t="s">
        <v>17</v>
      </c>
      <c r="C21" s="93">
        <f>1/1</f>
        <v>1</v>
      </c>
    </row>
    <row r="22" spans="1:7" ht="14.25">
      <c r="A22" s="80" t="s">
        <v>113</v>
      </c>
      <c r="B22" s="81" t="s">
        <v>18</v>
      </c>
      <c r="C22" s="93">
        <f>1/1</f>
        <v>1</v>
      </c>
    </row>
    <row r="23" spans="1:7" ht="14.25">
      <c r="A23" s="80" t="s">
        <v>117</v>
      </c>
      <c r="B23" s="81" t="s">
        <v>19</v>
      </c>
      <c r="C23" s="93">
        <f>1/1</f>
        <v>1</v>
      </c>
    </row>
    <row r="24" spans="1:7" ht="14.25">
      <c r="A24" s="80" t="s">
        <v>118</v>
      </c>
      <c r="B24" s="81" t="s">
        <v>40</v>
      </c>
      <c r="C24" s="93">
        <f>1/0.8</f>
        <v>1.25</v>
      </c>
      <c r="G24" t="s">
        <v>443</v>
      </c>
    </row>
    <row r="25" spans="1:7" ht="14.25">
      <c r="A25" s="80" t="s">
        <v>100</v>
      </c>
      <c r="B25" s="81" t="s">
        <v>42</v>
      </c>
      <c r="C25" s="93">
        <f>1/1.038</f>
        <v>0.96339113680154143</v>
      </c>
    </row>
    <row r="26" spans="1:7" ht="14.25">
      <c r="A26" s="80" t="s">
        <v>446</v>
      </c>
      <c r="B26" s="81" t="s">
        <v>45</v>
      </c>
      <c r="C26" s="93">
        <f>1/1</f>
        <v>1</v>
      </c>
    </row>
    <row r="27" spans="1:7" ht="14.25">
      <c r="A27" s="80" t="s">
        <v>115</v>
      </c>
      <c r="B27" s="81" t="s">
        <v>47</v>
      </c>
      <c r="C27" s="93">
        <f>1/10</f>
        <v>0.1</v>
      </c>
    </row>
    <row r="28" spans="1:7" ht="14.25">
      <c r="A28" s="80" t="s">
        <v>117</v>
      </c>
      <c r="B28" s="81" t="s">
        <v>48</v>
      </c>
      <c r="C28" s="93">
        <f>1/10</f>
        <v>0.1</v>
      </c>
    </row>
    <row r="29" spans="1:7" ht="14.25">
      <c r="A29" s="80" t="s">
        <v>108</v>
      </c>
      <c r="B29" s="81" t="s">
        <v>133</v>
      </c>
      <c r="C29" s="93">
        <f>1/10</f>
        <v>0.1</v>
      </c>
    </row>
    <row r="30" spans="1:7" ht="14.25">
      <c r="A30" s="80" t="s">
        <v>119</v>
      </c>
      <c r="B30" s="81" t="s">
        <v>134</v>
      </c>
      <c r="C30" s="93">
        <f>1/10</f>
        <v>0.1</v>
      </c>
    </row>
    <row r="31" spans="1:7" ht="14.25">
      <c r="A31" s="80" t="s">
        <v>110</v>
      </c>
      <c r="B31" s="81" t="s">
        <v>317</v>
      </c>
      <c r="C31" s="93">
        <f>1/1.045</f>
        <v>0.95693779904306231</v>
      </c>
    </row>
    <row r="32" spans="1:7" ht="14.25">
      <c r="A32" s="80" t="s">
        <v>101</v>
      </c>
      <c r="B32" s="81" t="s">
        <v>319</v>
      </c>
      <c r="C32" s="93">
        <f>1/1.185</f>
        <v>0.8438818565400843</v>
      </c>
    </row>
    <row r="33" spans="1:3" ht="14.25">
      <c r="A33" s="80" t="s">
        <v>108</v>
      </c>
      <c r="B33" s="81" t="s">
        <v>321</v>
      </c>
      <c r="C33" s="93">
        <f>1/1.055</f>
        <v>0.94786729857819907</v>
      </c>
    </row>
    <row r="34" spans="1:3" ht="14.25">
      <c r="A34" s="80" t="s">
        <v>109</v>
      </c>
      <c r="B34" s="81" t="s">
        <v>323</v>
      </c>
      <c r="C34" s="93">
        <f>1/0.88</f>
        <v>1.1363636363636365</v>
      </c>
    </row>
    <row r="35" spans="1:3" ht="14.25">
      <c r="A35" s="80" t="s">
        <v>106</v>
      </c>
      <c r="B35" s="80" t="s">
        <v>430</v>
      </c>
      <c r="C35" s="92">
        <f>1/1.12</f>
        <v>0.89285714285714279</v>
      </c>
    </row>
    <row r="36" spans="1:3" ht="14.25">
      <c r="A36" s="80" t="s">
        <v>105</v>
      </c>
      <c r="B36" s="81" t="s">
        <v>429</v>
      </c>
      <c r="C36" s="93">
        <f>1/1.08</f>
        <v>0.92592592592592582</v>
      </c>
    </row>
    <row r="37" spans="1:3" ht="14.25" customHeight="1">
      <c r="A37" s="80" t="s">
        <v>107</v>
      </c>
      <c r="B37" s="81" t="s">
        <v>431</v>
      </c>
      <c r="C37" s="93">
        <f>1/1.1</f>
        <v>0.90909090909090906</v>
      </c>
    </row>
    <row r="38" spans="1:3" ht="15" customHeight="1">
      <c r="A38" s="80" t="s">
        <v>111</v>
      </c>
      <c r="B38" s="81" t="s">
        <v>426</v>
      </c>
      <c r="C38" s="93">
        <f>1/1.12</f>
        <v>0.89285714285714279</v>
      </c>
    </row>
    <row r="39" spans="1:3" ht="14.25">
      <c r="A39" s="80" t="s">
        <v>418</v>
      </c>
      <c r="B39" s="81" t="s">
        <v>427</v>
      </c>
      <c r="C39" s="93">
        <f>1/1.1</f>
        <v>0.90909090909090906</v>
      </c>
    </row>
    <row r="40" spans="1:3" ht="14.25">
      <c r="A40" s="80" t="s">
        <v>104</v>
      </c>
      <c r="B40" s="81" t="s">
        <v>428</v>
      </c>
      <c r="C40" s="93">
        <f>1/1.06</f>
        <v>0.94339622641509424</v>
      </c>
    </row>
    <row r="41" spans="1:3" ht="30" customHeight="1">
      <c r="A41" s="102"/>
      <c r="B41" s="102"/>
      <c r="C41" s="103"/>
    </row>
  </sheetData>
  <sheetProtection password="D327" sheet="1"/>
  <autoFilter ref="A8:C40"/>
  <mergeCells count="2"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"/>
  <sheetViews>
    <sheetView tabSelected="1" workbookViewId="0">
      <selection activeCell="D8" sqref="D8"/>
    </sheetView>
  </sheetViews>
  <sheetFormatPr defaultRowHeight="12.75"/>
  <cols>
    <col min="3" max="3" width="34.85546875" bestFit="1" customWidth="1"/>
    <col min="4" max="4" width="13.85546875" bestFit="1" customWidth="1"/>
    <col min="7" max="7" width="34.85546875" customWidth="1"/>
    <col min="8" max="8" width="13.85546875" customWidth="1"/>
  </cols>
  <sheetData>
    <row r="1" spans="1:17" s="94" customFormat="1" ht="13.5" thickBot="1"/>
    <row r="2" spans="1:17" s="94" customFormat="1">
      <c r="C2" s="114" t="s">
        <v>455</v>
      </c>
      <c r="D2" s="115"/>
      <c r="E2" s="115"/>
      <c r="F2" s="115"/>
      <c r="G2" s="115"/>
      <c r="H2" s="116"/>
    </row>
    <row r="3" spans="1:17" s="94" customFormat="1" ht="13.5" thickBot="1">
      <c r="C3" s="117"/>
      <c r="D3" s="118"/>
      <c r="E3" s="118"/>
      <c r="F3" s="118"/>
      <c r="G3" s="118"/>
      <c r="H3" s="119"/>
    </row>
    <row r="4" spans="1:1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ht="13.5" thickBo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ht="21" thickBot="1">
      <c r="A7" s="94"/>
      <c r="B7" s="94"/>
      <c r="C7" s="95" t="s">
        <v>447</v>
      </c>
      <c r="D7" s="100" t="s">
        <v>456</v>
      </c>
      <c r="E7" s="94"/>
      <c r="F7" s="94"/>
      <c r="G7" s="95" t="s">
        <v>450</v>
      </c>
      <c r="H7" s="100" t="s">
        <v>116</v>
      </c>
      <c r="I7" s="94"/>
      <c r="J7" s="94"/>
      <c r="K7" s="94"/>
      <c r="L7" s="94"/>
      <c r="M7" s="94"/>
      <c r="N7" s="94"/>
      <c r="O7" s="94"/>
      <c r="P7" s="94"/>
      <c r="Q7" s="94"/>
    </row>
    <row r="8" spans="1:17" ht="21" thickBot="1">
      <c r="A8" s="94"/>
      <c r="B8" s="94"/>
      <c r="C8" s="95" t="s">
        <v>449</v>
      </c>
      <c r="D8" s="107">
        <v>100</v>
      </c>
      <c r="E8" s="94"/>
      <c r="F8" s="94"/>
      <c r="G8" s="95" t="s">
        <v>449</v>
      </c>
      <c r="H8" s="107">
        <v>11.5</v>
      </c>
      <c r="I8" s="94"/>
      <c r="J8" s="94"/>
      <c r="K8" s="94"/>
      <c r="L8" s="94"/>
      <c r="M8" s="94"/>
      <c r="N8" s="94"/>
      <c r="O8" s="94"/>
      <c r="P8" s="94"/>
      <c r="Q8" s="94"/>
    </row>
    <row r="9" spans="1:17" ht="20.25">
      <c r="A9" s="94"/>
      <c r="B9" s="94"/>
      <c r="C9" s="95"/>
      <c r="D9" s="96"/>
      <c r="E9" s="94"/>
      <c r="F9" s="94"/>
      <c r="G9" s="95"/>
      <c r="H9" s="96"/>
      <c r="I9" s="94"/>
      <c r="J9" s="94"/>
      <c r="K9" s="94"/>
      <c r="L9" s="94"/>
      <c r="M9" s="94"/>
      <c r="N9" s="94"/>
      <c r="O9" s="94"/>
      <c r="P9" s="94"/>
      <c r="Q9" s="94"/>
    </row>
    <row r="10" spans="1:17" ht="21" thickBot="1">
      <c r="A10" s="94"/>
      <c r="B10" s="94"/>
      <c r="C10" s="95"/>
      <c r="D10" s="96"/>
      <c r="E10" s="94"/>
      <c r="F10" s="94"/>
      <c r="G10" s="95"/>
      <c r="H10" s="96"/>
      <c r="I10" s="94"/>
      <c r="J10" s="94"/>
      <c r="K10" s="94"/>
      <c r="L10" s="94"/>
      <c r="M10" s="94"/>
      <c r="N10" s="94"/>
      <c r="O10" s="94"/>
      <c r="P10" s="94"/>
      <c r="Q10" s="94"/>
    </row>
    <row r="11" spans="1:17" ht="21" thickBot="1">
      <c r="A11" s="94"/>
      <c r="B11" s="94"/>
      <c r="C11" s="95" t="s">
        <v>448</v>
      </c>
      <c r="D11" s="97" t="str">
        <f>VLOOKUP(D7,'Fatores Zynamix=&gt;Delfleet'!A9:C40,2,FALSE)</f>
        <v>F317</v>
      </c>
      <c r="E11" s="94"/>
      <c r="F11" s="94"/>
      <c r="G11" s="95" t="s">
        <v>454</v>
      </c>
      <c r="H11" s="97" t="str">
        <f>VLOOKUP(H7,'Fatores Delfleet=&gt;Zynamix'!A9:C40,2,FALSE)</f>
        <v>ZM403</v>
      </c>
      <c r="I11" s="94"/>
      <c r="J11" s="94"/>
      <c r="K11" s="94"/>
      <c r="L11" s="94"/>
      <c r="M11" s="94"/>
      <c r="N11" s="94"/>
      <c r="O11" s="94"/>
      <c r="P11" s="94"/>
      <c r="Q11" s="94"/>
    </row>
    <row r="12" spans="1:17" ht="21" thickBot="1">
      <c r="A12" s="94"/>
      <c r="B12" s="94"/>
      <c r="C12" s="95" t="s">
        <v>449</v>
      </c>
      <c r="D12" s="98">
        <f>D8/(VLOOKUP(D7,'Fatores Zynamix=&gt;Delfleet'!A9:C40,3,FALSE))</f>
        <v>137.93103448275863</v>
      </c>
      <c r="E12" s="94"/>
      <c r="F12" s="94"/>
      <c r="G12" s="95" t="s">
        <v>449</v>
      </c>
      <c r="H12" s="98">
        <f>H8/(VLOOKUP(H7,'Fatores Delfleet=&gt;Zynamix'!A9:C40,3,FALSE))</f>
        <v>9.7750000000000004</v>
      </c>
      <c r="I12" s="94"/>
      <c r="J12" s="94"/>
      <c r="K12" s="94"/>
      <c r="L12" s="94"/>
      <c r="M12" s="94"/>
      <c r="N12" s="94"/>
      <c r="O12" s="94"/>
      <c r="P12" s="94"/>
      <c r="Q12" s="94"/>
    </row>
    <row r="13" spans="1:17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spans="1:17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spans="1:17">
      <c r="A15" s="94"/>
      <c r="B15" s="94"/>
      <c r="C15" s="108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7" spans="1:17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</row>
    <row r="18" spans="1:17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spans="1:17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1:17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</row>
    <row r="22" spans="1:17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</row>
    <row r="23" spans="1:17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1:17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spans="1:17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  <row r="28" spans="1:17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</row>
    <row r="29" spans="1:17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</row>
    <row r="30" spans="1:17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</row>
    <row r="31" spans="1:17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</sheetData>
  <sheetProtection password="D327" sheet="1"/>
  <mergeCells count="1">
    <mergeCell ref="C2:H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F40"/>
  <sheetViews>
    <sheetView topLeftCell="A7" zoomScale="75" workbookViewId="0">
      <selection activeCell="H23" sqref="H23"/>
    </sheetView>
  </sheetViews>
  <sheetFormatPr defaultRowHeight="12.75"/>
  <cols>
    <col min="1" max="1" width="4.28515625" customWidth="1"/>
    <col min="2" max="2" width="15.42578125" customWidth="1"/>
    <col min="3" max="3" width="28.28515625" customWidth="1"/>
    <col min="4" max="4" width="17.7109375" customWidth="1"/>
    <col min="5" max="5" width="16" style="5" customWidth="1"/>
    <col min="6" max="6" width="15.42578125" bestFit="1" customWidth="1"/>
  </cols>
  <sheetData>
    <row r="2" spans="1:6" s="2" customFormat="1" ht="18" customHeight="1">
      <c r="B2" s="28"/>
      <c r="C2" s="28"/>
      <c r="D2" s="28"/>
      <c r="E2" s="28"/>
    </row>
    <row r="3" spans="1:6" s="2" customFormat="1" ht="16.5" customHeight="1">
      <c r="C3" s="29" t="s">
        <v>400</v>
      </c>
    </row>
    <row r="4" spans="1:6" s="2" customFormat="1" ht="24.75" customHeight="1" thickBot="1">
      <c r="B4" s="30"/>
      <c r="C4" s="30"/>
      <c r="D4" s="30"/>
      <c r="E4" s="31"/>
    </row>
    <row r="5" spans="1:6" s="2" customFormat="1" ht="12" customHeight="1" thickTop="1">
      <c r="E5" s="32"/>
    </row>
    <row r="6" spans="1:6">
      <c r="B6" s="4" t="s">
        <v>405</v>
      </c>
      <c r="D6" s="4"/>
      <c r="E6"/>
    </row>
    <row r="7" spans="1:6">
      <c r="C7" s="4"/>
    </row>
    <row r="8" spans="1:6">
      <c r="B8" s="4"/>
      <c r="C8" s="4"/>
    </row>
    <row r="9" spans="1:6">
      <c r="B9" s="10" t="s">
        <v>403</v>
      </c>
      <c r="C9" s="10" t="s">
        <v>404</v>
      </c>
      <c r="D9" s="10" t="s">
        <v>334</v>
      </c>
      <c r="E9" s="34" t="s">
        <v>315</v>
      </c>
      <c r="F9" s="34" t="s">
        <v>406</v>
      </c>
    </row>
    <row r="10" spans="1:6">
      <c r="B10" s="12"/>
      <c r="C10" s="12"/>
      <c r="D10" s="69" t="s">
        <v>398</v>
      </c>
      <c r="E10" s="69" t="s">
        <v>399</v>
      </c>
      <c r="F10" s="69" t="s">
        <v>407</v>
      </c>
    </row>
    <row r="11" spans="1:6">
      <c r="A11" s="4">
        <v>1</v>
      </c>
      <c r="B11" s="70" t="s">
        <v>10</v>
      </c>
      <c r="C11" s="8" t="s">
        <v>122</v>
      </c>
      <c r="D11" s="71">
        <v>1.03</v>
      </c>
      <c r="E11" s="75">
        <v>89</v>
      </c>
      <c r="F11" s="75">
        <v>43</v>
      </c>
    </row>
    <row r="12" spans="1:6">
      <c r="A12" s="4">
        <v>2</v>
      </c>
      <c r="B12" s="47" t="s">
        <v>11</v>
      </c>
      <c r="C12" s="8" t="s">
        <v>401</v>
      </c>
      <c r="D12" s="71">
        <v>1.31</v>
      </c>
      <c r="E12" s="75">
        <v>95</v>
      </c>
      <c r="F12" s="75">
        <v>65</v>
      </c>
    </row>
    <row r="13" spans="1:6">
      <c r="A13" s="4">
        <v>3</v>
      </c>
      <c r="B13" s="47" t="s">
        <v>12</v>
      </c>
      <c r="C13" s="8" t="s">
        <v>3</v>
      </c>
      <c r="D13" s="71">
        <v>1.67</v>
      </c>
      <c r="E13" s="75">
        <v>74</v>
      </c>
      <c r="F13" s="75">
        <v>68</v>
      </c>
    </row>
    <row r="14" spans="1:6">
      <c r="A14" s="4">
        <v>4</v>
      </c>
      <c r="B14" s="72" t="s">
        <v>13</v>
      </c>
      <c r="C14" s="8" t="s">
        <v>22</v>
      </c>
      <c r="D14" s="71">
        <v>1.51</v>
      </c>
      <c r="E14" s="75">
        <v>74</v>
      </c>
      <c r="F14" s="75">
        <v>60</v>
      </c>
    </row>
    <row r="15" spans="1:6">
      <c r="A15" s="4">
        <v>5</v>
      </c>
      <c r="B15" s="72" t="s">
        <v>6</v>
      </c>
      <c r="C15" s="8" t="s">
        <v>130</v>
      </c>
      <c r="D15" s="71">
        <v>1.02</v>
      </c>
      <c r="E15" s="75">
        <v>65</v>
      </c>
      <c r="F15" s="75">
        <v>55</v>
      </c>
    </row>
    <row r="16" spans="1:6">
      <c r="A16" s="4">
        <v>6</v>
      </c>
      <c r="B16" s="47" t="s">
        <v>7</v>
      </c>
      <c r="C16" s="8" t="s">
        <v>131</v>
      </c>
      <c r="D16" s="71">
        <v>1</v>
      </c>
      <c r="E16" s="75">
        <v>87</v>
      </c>
      <c r="F16" s="75">
        <v>42</v>
      </c>
    </row>
    <row r="17" spans="1:6">
      <c r="A17" s="4">
        <v>7</v>
      </c>
      <c r="B17" s="47" t="s">
        <v>8</v>
      </c>
      <c r="C17" s="8" t="s">
        <v>2</v>
      </c>
      <c r="D17" s="71">
        <v>0.99</v>
      </c>
      <c r="E17" s="75">
        <v>65</v>
      </c>
      <c r="F17" s="75">
        <v>42</v>
      </c>
    </row>
    <row r="18" spans="1:6">
      <c r="A18" s="4">
        <v>8</v>
      </c>
      <c r="B18" s="72" t="s">
        <v>14</v>
      </c>
      <c r="C18" s="8" t="s">
        <v>126</v>
      </c>
      <c r="D18" s="71">
        <v>1.73</v>
      </c>
      <c r="E18" s="75">
        <v>98</v>
      </c>
      <c r="F18" s="75">
        <v>72</v>
      </c>
    </row>
    <row r="19" spans="1:6">
      <c r="A19" s="4">
        <v>9</v>
      </c>
      <c r="B19" s="72" t="s">
        <v>9</v>
      </c>
      <c r="C19" s="8" t="s">
        <v>127</v>
      </c>
      <c r="D19" s="71">
        <v>1.82</v>
      </c>
      <c r="E19" s="75">
        <v>95</v>
      </c>
      <c r="F19" s="75">
        <v>74</v>
      </c>
    </row>
    <row r="20" spans="1:6">
      <c r="A20" s="4">
        <v>10</v>
      </c>
      <c r="B20" s="72" t="s">
        <v>5</v>
      </c>
      <c r="C20" s="8" t="s">
        <v>325</v>
      </c>
      <c r="D20" s="71">
        <v>1.04</v>
      </c>
      <c r="E20" s="75">
        <v>105</v>
      </c>
      <c r="F20" s="75">
        <v>45</v>
      </c>
    </row>
    <row r="21" spans="1:6">
      <c r="A21" s="4">
        <v>11</v>
      </c>
      <c r="B21" s="72" t="s">
        <v>4</v>
      </c>
      <c r="C21" s="8" t="s">
        <v>21</v>
      </c>
      <c r="D21" s="71">
        <v>1.39</v>
      </c>
      <c r="E21" s="75">
        <v>90</v>
      </c>
      <c r="F21" s="75">
        <v>61</v>
      </c>
    </row>
    <row r="22" spans="1:6">
      <c r="A22" s="4">
        <v>12</v>
      </c>
      <c r="B22" s="47" t="s">
        <v>15</v>
      </c>
      <c r="C22" s="8" t="s">
        <v>0</v>
      </c>
      <c r="D22" s="71">
        <v>0.99</v>
      </c>
      <c r="E22" s="75">
        <v>65</v>
      </c>
      <c r="F22" s="75">
        <v>38</v>
      </c>
    </row>
    <row r="23" spans="1:6">
      <c r="A23" s="4">
        <v>13</v>
      </c>
      <c r="B23" s="72" t="s">
        <v>16</v>
      </c>
      <c r="C23" s="8" t="s">
        <v>135</v>
      </c>
      <c r="D23" s="71">
        <v>0.99</v>
      </c>
      <c r="E23" s="75">
        <v>65</v>
      </c>
      <c r="F23" s="75">
        <v>36</v>
      </c>
    </row>
    <row r="24" spans="1:6">
      <c r="A24" s="4">
        <v>14</v>
      </c>
      <c r="B24" s="47" t="s">
        <v>17</v>
      </c>
      <c r="C24" s="8" t="s">
        <v>128</v>
      </c>
      <c r="D24" s="71">
        <v>1.03</v>
      </c>
      <c r="E24" s="75">
        <v>73</v>
      </c>
      <c r="F24" s="75">
        <v>42</v>
      </c>
    </row>
    <row r="25" spans="1:6">
      <c r="A25" s="4">
        <v>15</v>
      </c>
      <c r="B25" s="47" t="s">
        <v>18</v>
      </c>
      <c r="C25" s="8" t="s">
        <v>41</v>
      </c>
      <c r="D25" s="71">
        <v>1.03</v>
      </c>
      <c r="E25" s="75">
        <v>73</v>
      </c>
      <c r="F25" s="75">
        <v>43</v>
      </c>
    </row>
    <row r="26" spans="1:6">
      <c r="A26" s="4">
        <v>16</v>
      </c>
      <c r="B26" s="72" t="s">
        <v>19</v>
      </c>
      <c r="C26" s="8" t="s">
        <v>1</v>
      </c>
      <c r="D26" s="71">
        <v>1</v>
      </c>
      <c r="E26" s="75">
        <v>78</v>
      </c>
      <c r="F26" s="75">
        <v>41</v>
      </c>
    </row>
    <row r="27" spans="1:6">
      <c r="A27" s="4">
        <v>17</v>
      </c>
      <c r="B27" s="72" t="s">
        <v>40</v>
      </c>
      <c r="C27" s="8" t="s">
        <v>129</v>
      </c>
      <c r="D27" s="71">
        <v>0.97</v>
      </c>
      <c r="E27" s="75">
        <v>78</v>
      </c>
      <c r="F27" s="75">
        <v>42</v>
      </c>
    </row>
    <row r="28" spans="1:6">
      <c r="A28" s="4">
        <v>18</v>
      </c>
      <c r="B28" s="47" t="s">
        <v>42</v>
      </c>
      <c r="C28" s="8" t="s">
        <v>121</v>
      </c>
      <c r="D28" s="71">
        <v>1.76</v>
      </c>
      <c r="E28" s="75">
        <v>100</v>
      </c>
      <c r="F28" s="75">
        <v>74</v>
      </c>
    </row>
    <row r="29" spans="1:6">
      <c r="A29" s="4">
        <v>19</v>
      </c>
      <c r="B29" s="47" t="s">
        <v>43</v>
      </c>
      <c r="C29" s="72" t="s">
        <v>253</v>
      </c>
      <c r="D29" s="73">
        <v>1.08</v>
      </c>
      <c r="E29" s="76">
        <v>87</v>
      </c>
      <c r="F29" s="76">
        <v>50</v>
      </c>
    </row>
    <row r="30" spans="1:6">
      <c r="A30" s="4">
        <v>20</v>
      </c>
      <c r="B30" s="47" t="s">
        <v>45</v>
      </c>
      <c r="C30" s="72" t="s">
        <v>402</v>
      </c>
      <c r="D30" s="73">
        <v>1.28</v>
      </c>
      <c r="E30" s="76">
        <v>88</v>
      </c>
      <c r="F30" s="76">
        <v>58</v>
      </c>
    </row>
    <row r="31" spans="1:6">
      <c r="A31" s="4">
        <v>21</v>
      </c>
      <c r="B31" s="72" t="s">
        <v>47</v>
      </c>
      <c r="C31" s="72" t="s">
        <v>256</v>
      </c>
      <c r="D31" s="73">
        <v>0.96</v>
      </c>
      <c r="E31" s="76">
        <v>65</v>
      </c>
      <c r="F31" s="76">
        <v>38</v>
      </c>
    </row>
    <row r="32" spans="1:6">
      <c r="A32" s="4">
        <v>22</v>
      </c>
      <c r="B32" s="72" t="s">
        <v>48</v>
      </c>
      <c r="C32" s="72" t="s">
        <v>257</v>
      </c>
      <c r="D32" s="73">
        <v>0.96</v>
      </c>
      <c r="E32" s="76">
        <v>65</v>
      </c>
      <c r="F32" s="76">
        <v>40</v>
      </c>
    </row>
    <row r="33" spans="1:6">
      <c r="A33" s="4">
        <v>23</v>
      </c>
      <c r="B33" s="72" t="s">
        <v>133</v>
      </c>
      <c r="C33" s="72" t="s">
        <v>258</v>
      </c>
      <c r="D33" s="73">
        <v>1.01</v>
      </c>
      <c r="E33" s="76">
        <v>65</v>
      </c>
      <c r="F33" s="76">
        <v>38</v>
      </c>
    </row>
    <row r="34" spans="1:6">
      <c r="A34" s="4">
        <v>24</v>
      </c>
      <c r="B34" s="72" t="s">
        <v>134</v>
      </c>
      <c r="C34" s="72" t="s">
        <v>259</v>
      </c>
      <c r="D34" s="73">
        <v>0.98</v>
      </c>
      <c r="E34" s="76">
        <v>61</v>
      </c>
      <c r="F34" s="76">
        <v>38</v>
      </c>
    </row>
    <row r="35" spans="1:6">
      <c r="A35" s="4">
        <v>25</v>
      </c>
      <c r="B35" s="72" t="s">
        <v>317</v>
      </c>
      <c r="C35" s="72" t="s">
        <v>318</v>
      </c>
      <c r="D35" s="73">
        <v>1.41</v>
      </c>
      <c r="E35" s="76">
        <v>65</v>
      </c>
      <c r="F35" s="76">
        <v>60</v>
      </c>
    </row>
    <row r="36" spans="1:6">
      <c r="A36" s="4">
        <v>26</v>
      </c>
      <c r="B36" s="72" t="s">
        <v>319</v>
      </c>
      <c r="C36" s="72" t="s">
        <v>320</v>
      </c>
      <c r="D36" s="73">
        <v>0.99</v>
      </c>
      <c r="E36" s="76">
        <v>85</v>
      </c>
      <c r="F36" s="76">
        <v>40</v>
      </c>
    </row>
    <row r="37" spans="1:6">
      <c r="A37" s="4">
        <v>27</v>
      </c>
      <c r="B37" s="72" t="s">
        <v>321</v>
      </c>
      <c r="C37" s="72" t="s">
        <v>322</v>
      </c>
      <c r="D37" s="73">
        <v>1.67</v>
      </c>
      <c r="E37" s="76">
        <v>80</v>
      </c>
      <c r="F37" s="76">
        <v>67</v>
      </c>
    </row>
    <row r="38" spans="1:6">
      <c r="A38" s="4">
        <v>28</v>
      </c>
      <c r="B38" s="72" t="s">
        <v>323</v>
      </c>
      <c r="C38" s="72" t="s">
        <v>324</v>
      </c>
      <c r="D38" s="73">
        <v>1.82</v>
      </c>
      <c r="E38" s="76">
        <v>90</v>
      </c>
      <c r="F38" s="76">
        <v>68</v>
      </c>
    </row>
    <row r="39" spans="1:6">
      <c r="A39" s="4">
        <v>29</v>
      </c>
      <c r="B39" s="74" t="s">
        <v>313</v>
      </c>
      <c r="C39" s="72" t="s">
        <v>254</v>
      </c>
      <c r="D39" s="73">
        <v>1.02</v>
      </c>
      <c r="E39" s="76">
        <v>63</v>
      </c>
      <c r="F39" s="76">
        <v>38</v>
      </c>
    </row>
    <row r="40" spans="1:6">
      <c r="A40" s="4">
        <v>30</v>
      </c>
      <c r="B40" s="74" t="s">
        <v>314</v>
      </c>
      <c r="C40" s="72" t="s">
        <v>255</v>
      </c>
      <c r="D40" s="73">
        <v>1</v>
      </c>
      <c r="E40" s="76">
        <v>60</v>
      </c>
      <c r="F40" s="76">
        <v>38</v>
      </c>
    </row>
  </sheetData>
  <phoneticPr fontId="17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H52"/>
  <sheetViews>
    <sheetView zoomScale="75" workbookViewId="0">
      <selection activeCell="H23" sqref="H23"/>
    </sheetView>
  </sheetViews>
  <sheetFormatPr defaultRowHeight="12.75"/>
  <cols>
    <col min="1" max="1" width="4.28515625" customWidth="1"/>
    <col min="2" max="2" width="15.42578125" customWidth="1"/>
    <col min="3" max="3" width="23" customWidth="1"/>
    <col min="4" max="4" width="17.7109375" customWidth="1"/>
    <col min="5" max="5" width="16" style="5" customWidth="1"/>
    <col min="6" max="6" width="5.85546875" customWidth="1"/>
  </cols>
  <sheetData>
    <row r="2" spans="2:7" s="2" customFormat="1" ht="18" customHeight="1">
      <c r="B2" s="28"/>
      <c r="C2" s="28"/>
      <c r="D2" s="28"/>
      <c r="E2" s="28"/>
      <c r="F2" s="28"/>
      <c r="G2" s="28"/>
    </row>
    <row r="3" spans="2:7" s="2" customFormat="1" ht="16.5" customHeight="1">
      <c r="C3" s="29" t="s">
        <v>276</v>
      </c>
    </row>
    <row r="4" spans="2:7" s="2" customFormat="1" ht="24.75" customHeight="1" thickBot="1">
      <c r="B4" s="30"/>
      <c r="C4" s="30"/>
      <c r="D4" s="30"/>
      <c r="E4" s="31"/>
      <c r="F4" s="30"/>
      <c r="G4" s="30"/>
    </row>
    <row r="5" spans="2:7" s="2" customFormat="1" ht="12" customHeight="1" thickTop="1">
      <c r="E5" s="32"/>
    </row>
    <row r="6" spans="2:7">
      <c r="B6" s="33" t="s">
        <v>277</v>
      </c>
      <c r="C6" s="3" t="s">
        <v>278</v>
      </c>
      <c r="E6"/>
    </row>
    <row r="7" spans="2:7">
      <c r="B7" s="33" t="s">
        <v>279</v>
      </c>
      <c r="C7" t="s">
        <v>280</v>
      </c>
      <c r="E7"/>
      <c r="F7" s="5"/>
    </row>
    <row r="8" spans="2:7">
      <c r="B8" s="33" t="s">
        <v>274</v>
      </c>
      <c r="C8" t="s">
        <v>305</v>
      </c>
      <c r="E8"/>
      <c r="F8" s="5"/>
    </row>
    <row r="9" spans="2:7">
      <c r="E9"/>
      <c r="F9" s="5"/>
    </row>
    <row r="10" spans="2:7">
      <c r="B10" s="26"/>
      <c r="E10"/>
      <c r="F10" s="5"/>
    </row>
    <row r="11" spans="2:7">
      <c r="B11" s="33"/>
      <c r="E11"/>
      <c r="F11" s="5"/>
    </row>
    <row r="12" spans="2:7">
      <c r="B12" s="4" t="s">
        <v>281</v>
      </c>
      <c r="D12" s="4" t="s">
        <v>260</v>
      </c>
      <c r="E12"/>
      <c r="F12" s="5"/>
    </row>
    <row r="13" spans="2:7">
      <c r="B13" s="4" t="s">
        <v>272</v>
      </c>
      <c r="D13" s="4" t="s">
        <v>245</v>
      </c>
    </row>
    <row r="14" spans="2:7">
      <c r="B14" s="4" t="s">
        <v>275</v>
      </c>
      <c r="D14" s="4" t="s">
        <v>246</v>
      </c>
    </row>
    <row r="15" spans="2:7">
      <c r="C15" s="4"/>
    </row>
    <row r="16" spans="2:7">
      <c r="B16" s="4" t="s">
        <v>282</v>
      </c>
      <c r="C16" s="4"/>
    </row>
    <row r="17" spans="1:8">
      <c r="B17" s="10" t="s">
        <v>251</v>
      </c>
      <c r="C17" s="10" t="s">
        <v>283</v>
      </c>
      <c r="D17" s="10" t="s">
        <v>284</v>
      </c>
      <c r="E17" s="34" t="s">
        <v>279</v>
      </c>
      <c r="F17" s="9" t="s">
        <v>252</v>
      </c>
      <c r="G17" s="34"/>
      <c r="H17" s="34"/>
    </row>
    <row r="18" spans="1:8">
      <c r="B18" s="12"/>
      <c r="C18" s="12"/>
      <c r="D18" s="12" t="s">
        <v>285</v>
      </c>
      <c r="E18" s="12"/>
      <c r="F18" s="11"/>
      <c r="G18" s="12"/>
      <c r="H18" s="12" t="s">
        <v>312</v>
      </c>
    </row>
    <row r="19" spans="1:8">
      <c r="A19" s="4">
        <v>1</v>
      </c>
      <c r="B19" s="35" t="s">
        <v>10</v>
      </c>
      <c r="C19" s="36" t="s">
        <v>122</v>
      </c>
      <c r="D19" s="36"/>
      <c r="E19" s="37" t="s">
        <v>103</v>
      </c>
      <c r="F19" s="49">
        <v>0.70299999999999996</v>
      </c>
      <c r="G19" s="1"/>
      <c r="H19" s="1"/>
    </row>
    <row r="20" spans="1:8">
      <c r="A20" s="4">
        <v>2</v>
      </c>
      <c r="B20" s="46" t="s">
        <v>11</v>
      </c>
      <c r="C20" s="8" t="s">
        <v>132</v>
      </c>
      <c r="D20" s="8"/>
      <c r="E20" s="38" t="s">
        <v>104</v>
      </c>
      <c r="F20" s="50">
        <v>1.05</v>
      </c>
      <c r="G20" s="1" t="s">
        <v>306</v>
      </c>
      <c r="H20" s="1"/>
    </row>
    <row r="21" spans="1:8">
      <c r="A21" s="4">
        <v>3</v>
      </c>
      <c r="B21" s="47" t="s">
        <v>12</v>
      </c>
      <c r="C21" s="8" t="s">
        <v>3</v>
      </c>
      <c r="D21" s="8"/>
      <c r="E21" s="38" t="s">
        <v>110</v>
      </c>
      <c r="F21" s="51">
        <v>1</v>
      </c>
      <c r="G21" s="1"/>
      <c r="H21" s="1"/>
    </row>
    <row r="22" spans="1:8">
      <c r="A22" s="4">
        <v>4</v>
      </c>
      <c r="B22" s="1" t="s">
        <v>13</v>
      </c>
      <c r="C22" s="8" t="s">
        <v>22</v>
      </c>
      <c r="D22" s="8"/>
      <c r="E22" s="38" t="s">
        <v>116</v>
      </c>
      <c r="F22" s="51">
        <v>0.69499999999999995</v>
      </c>
      <c r="G22" s="1"/>
      <c r="H22" s="1"/>
    </row>
    <row r="23" spans="1:8">
      <c r="A23" s="4">
        <v>5</v>
      </c>
      <c r="B23" s="1" t="s">
        <v>6</v>
      </c>
      <c r="C23" s="8" t="s">
        <v>130</v>
      </c>
      <c r="D23" s="8"/>
      <c r="E23" s="38" t="s">
        <v>119</v>
      </c>
      <c r="F23" s="51">
        <v>1.1599999999999999</v>
      </c>
      <c r="G23" s="1"/>
      <c r="H23" s="1"/>
    </row>
    <row r="24" spans="1:8">
      <c r="A24" s="4">
        <v>6</v>
      </c>
      <c r="B24" s="46" t="s">
        <v>7</v>
      </c>
      <c r="C24" s="8" t="s">
        <v>131</v>
      </c>
      <c r="D24" s="8"/>
      <c r="E24" s="38" t="s">
        <v>101</v>
      </c>
      <c r="F24" s="51">
        <v>1.1180000000000001</v>
      </c>
      <c r="G24" s="1"/>
      <c r="H24" s="1"/>
    </row>
    <row r="25" spans="1:8">
      <c r="A25" s="4">
        <v>7</v>
      </c>
      <c r="B25" s="46" t="s">
        <v>8</v>
      </c>
      <c r="C25" s="8" t="s">
        <v>2</v>
      </c>
      <c r="D25" s="8"/>
      <c r="E25" s="38" t="s">
        <v>102</v>
      </c>
      <c r="F25" s="51">
        <v>1.06</v>
      </c>
      <c r="G25" s="1" t="s">
        <v>309</v>
      </c>
      <c r="H25" s="1"/>
    </row>
    <row r="26" spans="1:8">
      <c r="A26" s="4">
        <v>8</v>
      </c>
      <c r="B26" s="1" t="s">
        <v>14</v>
      </c>
      <c r="C26" s="8" t="s">
        <v>126</v>
      </c>
      <c r="D26" s="8"/>
      <c r="E26" s="38" t="s">
        <v>108</v>
      </c>
      <c r="F26" s="51">
        <v>0.79600000000000004</v>
      </c>
      <c r="G26" s="1" t="s">
        <v>311</v>
      </c>
      <c r="H26" s="1"/>
    </row>
    <row r="27" spans="1:8">
      <c r="A27" s="4">
        <v>9</v>
      </c>
      <c r="B27" s="1" t="s">
        <v>9</v>
      </c>
      <c r="C27" s="8" t="s">
        <v>127</v>
      </c>
      <c r="D27" s="8"/>
      <c r="E27" s="38" t="s">
        <v>109</v>
      </c>
      <c r="F27" s="51">
        <v>0.76700000000000002</v>
      </c>
      <c r="G27" s="1" t="s">
        <v>311</v>
      </c>
      <c r="H27" s="1"/>
    </row>
    <row r="28" spans="1:8">
      <c r="A28" s="4">
        <v>10</v>
      </c>
      <c r="B28" s="1" t="s">
        <v>5</v>
      </c>
      <c r="C28" s="8" t="s">
        <v>20</v>
      </c>
      <c r="D28" s="8"/>
      <c r="E28" s="38" t="s">
        <v>111</v>
      </c>
      <c r="F28" s="51">
        <v>0.53</v>
      </c>
      <c r="G28" s="1"/>
      <c r="H28" s="1"/>
    </row>
    <row r="29" spans="1:8">
      <c r="A29" s="4">
        <v>11</v>
      </c>
      <c r="B29" s="1" t="s">
        <v>4</v>
      </c>
      <c r="C29" s="8" t="s">
        <v>21</v>
      </c>
      <c r="D29" s="8"/>
      <c r="E29" s="38" t="s">
        <v>114</v>
      </c>
      <c r="F29" s="51">
        <v>0.69499999999999995</v>
      </c>
      <c r="G29" s="1"/>
      <c r="H29" s="1"/>
    </row>
    <row r="30" spans="1:8">
      <c r="A30" s="4">
        <v>12</v>
      </c>
      <c r="B30" s="46" t="s">
        <v>15</v>
      </c>
      <c r="C30" s="8" t="s">
        <v>0</v>
      </c>
      <c r="D30" s="8"/>
      <c r="E30" s="38" t="s">
        <v>115</v>
      </c>
      <c r="F30" s="51">
        <v>1</v>
      </c>
      <c r="G30" s="1"/>
      <c r="H30" s="1"/>
    </row>
    <row r="31" spans="1:8">
      <c r="A31" s="4">
        <v>13</v>
      </c>
      <c r="B31" s="1" t="s">
        <v>16</v>
      </c>
      <c r="C31" s="8" t="s">
        <v>135</v>
      </c>
      <c r="D31" s="8"/>
      <c r="E31" s="38" t="s">
        <v>120</v>
      </c>
      <c r="F31" s="51">
        <v>1</v>
      </c>
      <c r="G31" s="1"/>
      <c r="H31" s="1"/>
    </row>
    <row r="32" spans="1:8">
      <c r="A32" s="4">
        <v>14</v>
      </c>
      <c r="B32" s="47" t="s">
        <v>17</v>
      </c>
      <c r="C32" s="8" t="s">
        <v>128</v>
      </c>
      <c r="D32" s="8"/>
      <c r="E32" s="38" t="s">
        <v>112</v>
      </c>
      <c r="F32" s="51">
        <v>0.93100000000000005</v>
      </c>
      <c r="G32" s="1"/>
      <c r="H32" s="1"/>
    </row>
    <row r="33" spans="1:8">
      <c r="A33" s="4">
        <v>15</v>
      </c>
      <c r="B33" s="46" t="s">
        <v>18</v>
      </c>
      <c r="C33" s="8" t="s">
        <v>41</v>
      </c>
      <c r="D33" s="8"/>
      <c r="E33" s="38" t="s">
        <v>113</v>
      </c>
      <c r="F33" s="51">
        <v>1</v>
      </c>
      <c r="G33" s="1"/>
      <c r="H33" s="1"/>
    </row>
    <row r="34" spans="1:8">
      <c r="A34" s="4">
        <v>16</v>
      </c>
      <c r="B34" s="1" t="s">
        <v>19</v>
      </c>
      <c r="C34" s="8" t="s">
        <v>1</v>
      </c>
      <c r="D34" s="8"/>
      <c r="E34" s="38" t="s">
        <v>117</v>
      </c>
      <c r="F34" s="50">
        <v>1</v>
      </c>
      <c r="G34" s="1" t="s">
        <v>310</v>
      </c>
      <c r="H34" s="1"/>
    </row>
    <row r="35" spans="1:8">
      <c r="A35" s="4">
        <v>17</v>
      </c>
      <c r="B35" s="1" t="s">
        <v>40</v>
      </c>
      <c r="C35" s="8" t="s">
        <v>129</v>
      </c>
      <c r="D35" s="8"/>
      <c r="E35" s="38" t="s">
        <v>118</v>
      </c>
      <c r="F35" s="50">
        <v>1</v>
      </c>
      <c r="G35" s="1"/>
      <c r="H35" s="1"/>
    </row>
    <row r="36" spans="1:8">
      <c r="A36" s="4">
        <v>18</v>
      </c>
      <c r="B36" s="46" t="s">
        <v>42</v>
      </c>
      <c r="C36" s="8" t="s">
        <v>121</v>
      </c>
      <c r="D36" s="8"/>
      <c r="E36" s="38" t="s">
        <v>100</v>
      </c>
      <c r="F36" s="51">
        <v>1.038</v>
      </c>
      <c r="G36" s="1" t="s">
        <v>308</v>
      </c>
      <c r="H36" s="1"/>
    </row>
    <row r="37" spans="1:8">
      <c r="A37" s="4">
        <v>19</v>
      </c>
      <c r="B37" s="48" t="s">
        <v>43</v>
      </c>
      <c r="C37" s="1" t="s">
        <v>253</v>
      </c>
      <c r="D37" s="1"/>
      <c r="E37" s="39"/>
      <c r="F37" s="52"/>
      <c r="G37" s="1" t="s">
        <v>307</v>
      </c>
      <c r="H37" s="1"/>
    </row>
    <row r="38" spans="1:8">
      <c r="A38" s="4"/>
      <c r="B38" s="40"/>
      <c r="C38" s="6" t="s">
        <v>123</v>
      </c>
      <c r="D38" s="6"/>
      <c r="E38" s="41" t="s">
        <v>105</v>
      </c>
      <c r="F38" s="53"/>
    </row>
    <row r="39" spans="1:8">
      <c r="B39" s="40"/>
      <c r="C39" s="6" t="s">
        <v>124</v>
      </c>
      <c r="D39" s="6"/>
      <c r="E39" s="41" t="s">
        <v>106</v>
      </c>
      <c r="F39" s="53"/>
    </row>
    <row r="40" spans="1:8">
      <c r="B40" s="2"/>
      <c r="C40" s="6" t="s">
        <v>125</v>
      </c>
      <c r="D40" s="6"/>
      <c r="E40" s="41" t="s">
        <v>107</v>
      </c>
      <c r="F40" s="53"/>
    </row>
    <row r="41" spans="1:8">
      <c r="A41" s="4">
        <v>20</v>
      </c>
      <c r="B41" s="1" t="s">
        <v>47</v>
      </c>
      <c r="C41" s="1" t="s">
        <v>256</v>
      </c>
      <c r="D41" s="1"/>
      <c r="E41" s="42" t="s">
        <v>115</v>
      </c>
      <c r="F41" s="52">
        <v>0.1</v>
      </c>
      <c r="G41" s="1"/>
      <c r="H41" s="1"/>
    </row>
    <row r="42" spans="1:8">
      <c r="A42" s="4">
        <v>21</v>
      </c>
      <c r="B42" s="1" t="s">
        <v>48</v>
      </c>
      <c r="C42" s="1" t="s">
        <v>257</v>
      </c>
      <c r="D42" s="1"/>
      <c r="E42" s="42" t="s">
        <v>117</v>
      </c>
      <c r="F42" s="52">
        <v>0.1</v>
      </c>
      <c r="G42" s="1"/>
      <c r="H42" s="1"/>
    </row>
    <row r="43" spans="1:8">
      <c r="A43" s="4">
        <v>22</v>
      </c>
      <c r="B43" s="1" t="s">
        <v>133</v>
      </c>
      <c r="C43" s="1" t="s">
        <v>258</v>
      </c>
      <c r="D43" s="1"/>
      <c r="E43" s="42" t="s">
        <v>108</v>
      </c>
      <c r="F43" s="52">
        <v>0.1</v>
      </c>
      <c r="G43" s="1"/>
      <c r="H43" s="1"/>
    </row>
    <row r="44" spans="1:8">
      <c r="A44" s="4">
        <v>23</v>
      </c>
      <c r="B44" s="1" t="s">
        <v>134</v>
      </c>
      <c r="C44" s="1" t="s">
        <v>259</v>
      </c>
      <c r="D44" s="1"/>
      <c r="E44" s="42" t="s">
        <v>103</v>
      </c>
      <c r="F44" s="52">
        <v>0.1</v>
      </c>
      <c r="G44" s="1"/>
      <c r="H44" s="1"/>
    </row>
    <row r="45" spans="1:8">
      <c r="F45" s="2"/>
    </row>
    <row r="47" spans="1:8">
      <c r="B47" s="4" t="s">
        <v>286</v>
      </c>
    </row>
    <row r="49" spans="1:8">
      <c r="B49" s="10" t="s">
        <v>251</v>
      </c>
      <c r="C49" s="10" t="s">
        <v>283</v>
      </c>
      <c r="D49" s="10" t="s">
        <v>284</v>
      </c>
      <c r="E49" s="34" t="s">
        <v>279</v>
      </c>
      <c r="F49" s="9" t="s">
        <v>252</v>
      </c>
      <c r="G49" s="34"/>
      <c r="H49" s="34"/>
    </row>
    <row r="50" spans="1:8">
      <c r="B50" s="12"/>
      <c r="C50" s="12"/>
      <c r="D50" s="12" t="s">
        <v>285</v>
      </c>
      <c r="E50" s="12"/>
      <c r="F50" s="11"/>
      <c r="G50" s="12"/>
      <c r="H50" s="12"/>
    </row>
    <row r="51" spans="1:8">
      <c r="A51" s="4">
        <v>24</v>
      </c>
      <c r="B51" s="27" t="s">
        <v>45</v>
      </c>
      <c r="C51" s="1" t="s">
        <v>254</v>
      </c>
      <c r="D51" s="1"/>
      <c r="E51" s="39"/>
      <c r="F51" s="1"/>
      <c r="G51" s="1"/>
      <c r="H51" s="1"/>
    </row>
    <row r="52" spans="1:8">
      <c r="A52" s="4">
        <v>25</v>
      </c>
      <c r="B52" s="27" t="s">
        <v>46</v>
      </c>
      <c r="C52" s="1" t="s">
        <v>255</v>
      </c>
      <c r="D52" s="1"/>
      <c r="E52" s="39"/>
      <c r="F52" s="1"/>
      <c r="G52" s="1"/>
      <c r="H52" s="1"/>
    </row>
  </sheetData>
  <phoneticPr fontId="17" type="noConversion"/>
  <pageMargins left="0.39370078740157483" right="0.39370078740157483" top="0.39370078740157483" bottom="0.39370078740157483" header="0.11811023622047245" footer="0.11811023622047245"/>
  <pageSetup paperSize="9" scale="8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1"/>
  <sheetViews>
    <sheetView topLeftCell="A10" workbookViewId="0">
      <selection activeCell="H23" sqref="H23"/>
    </sheetView>
  </sheetViews>
  <sheetFormatPr defaultRowHeight="12.75"/>
  <sheetData>
    <row r="1" spans="1:4">
      <c r="A1" s="1" t="s">
        <v>335</v>
      </c>
      <c r="B1" s="67">
        <v>86745</v>
      </c>
      <c r="C1" s="68" t="s">
        <v>336</v>
      </c>
      <c r="D1" s="67">
        <v>1032</v>
      </c>
    </row>
    <row r="2" spans="1:4">
      <c r="A2" s="1" t="s">
        <v>337</v>
      </c>
      <c r="B2" s="67">
        <v>81603</v>
      </c>
      <c r="C2" s="68" t="s">
        <v>338</v>
      </c>
      <c r="D2" s="68">
        <v>1.3149999999999999</v>
      </c>
    </row>
    <row r="3" spans="1:4">
      <c r="A3" s="1" t="s">
        <v>339</v>
      </c>
      <c r="B3" s="67">
        <v>84282</v>
      </c>
      <c r="C3" s="68" t="s">
        <v>340</v>
      </c>
      <c r="D3" s="67">
        <v>1665</v>
      </c>
    </row>
    <row r="4" spans="1:4">
      <c r="A4" s="1" t="s">
        <v>341</v>
      </c>
      <c r="B4" s="67">
        <v>86746</v>
      </c>
      <c r="C4" s="68" t="s">
        <v>342</v>
      </c>
      <c r="D4" s="67">
        <v>1510</v>
      </c>
    </row>
    <row r="5" spans="1:4">
      <c r="A5" s="1" t="s">
        <v>343</v>
      </c>
      <c r="B5" s="67">
        <v>73708</v>
      </c>
      <c r="C5" s="68" t="s">
        <v>344</v>
      </c>
      <c r="D5" s="67">
        <v>1025</v>
      </c>
    </row>
    <row r="6" spans="1:4">
      <c r="A6" s="1" t="s">
        <v>345</v>
      </c>
      <c r="B6" s="67">
        <v>84284</v>
      </c>
      <c r="C6" s="68" t="s">
        <v>346</v>
      </c>
      <c r="D6" s="68" t="s">
        <v>347</v>
      </c>
    </row>
    <row r="7" spans="1:4">
      <c r="A7" s="1" t="s">
        <v>348</v>
      </c>
      <c r="B7" s="67">
        <v>66204</v>
      </c>
      <c r="C7" s="68" t="s">
        <v>349</v>
      </c>
      <c r="D7" s="68" t="s">
        <v>350</v>
      </c>
    </row>
    <row r="8" spans="1:4">
      <c r="A8" s="1" t="s">
        <v>351</v>
      </c>
      <c r="B8" s="67">
        <v>81028</v>
      </c>
      <c r="C8" s="68" t="s">
        <v>352</v>
      </c>
      <c r="D8" s="67">
        <v>1726</v>
      </c>
    </row>
    <row r="9" spans="1:4">
      <c r="A9" s="1" t="s">
        <v>353</v>
      </c>
      <c r="B9" s="67">
        <v>86747</v>
      </c>
      <c r="C9" s="68" t="s">
        <v>354</v>
      </c>
      <c r="D9" s="67">
        <v>1824</v>
      </c>
    </row>
    <row r="10" spans="1:4">
      <c r="A10" s="1" t="s">
        <v>355</v>
      </c>
      <c r="B10" s="67">
        <v>84292</v>
      </c>
      <c r="C10" s="68" t="s">
        <v>356</v>
      </c>
      <c r="D10" s="67">
        <v>1389</v>
      </c>
    </row>
    <row r="11" spans="1:4">
      <c r="A11" s="1" t="s">
        <v>357</v>
      </c>
      <c r="B11" s="67">
        <v>88496</v>
      </c>
      <c r="C11" s="68" t="s">
        <v>358</v>
      </c>
      <c r="D11" s="68" t="s">
        <v>359</v>
      </c>
    </row>
    <row r="12" spans="1:4">
      <c r="A12" s="1" t="s">
        <v>360</v>
      </c>
      <c r="B12" s="67">
        <v>93166</v>
      </c>
      <c r="C12" s="68" t="s">
        <v>361</v>
      </c>
      <c r="D12" s="68" t="s">
        <v>362</v>
      </c>
    </row>
    <row r="13" spans="1:4">
      <c r="A13" s="1" t="s">
        <v>363</v>
      </c>
      <c r="B13" s="67">
        <v>81605</v>
      </c>
      <c r="C13" s="68" t="s">
        <v>364</v>
      </c>
      <c r="D13" s="67">
        <v>1026</v>
      </c>
    </row>
    <row r="14" spans="1:4">
      <c r="A14" s="1" t="s">
        <v>365</v>
      </c>
      <c r="B14" s="67">
        <v>70028</v>
      </c>
      <c r="C14" s="68" t="s">
        <v>364</v>
      </c>
      <c r="D14" s="68" t="s">
        <v>366</v>
      </c>
    </row>
    <row r="15" spans="1:4">
      <c r="A15" s="1" t="s">
        <v>367</v>
      </c>
      <c r="B15" s="67">
        <v>86750</v>
      </c>
      <c r="C15" s="68" t="s">
        <v>368</v>
      </c>
      <c r="D15" s="68" t="s">
        <v>369</v>
      </c>
    </row>
    <row r="16" spans="1:4">
      <c r="A16" s="1" t="s">
        <v>370</v>
      </c>
      <c r="B16" s="67">
        <v>73771</v>
      </c>
      <c r="C16" s="68" t="s">
        <v>371</v>
      </c>
      <c r="D16" s="68" t="s">
        <v>372</v>
      </c>
    </row>
    <row r="17" spans="1:4">
      <c r="A17" s="1" t="s">
        <v>373</v>
      </c>
      <c r="B17" s="67">
        <v>86749</v>
      </c>
      <c r="C17" s="68" t="s">
        <v>356</v>
      </c>
      <c r="D17" s="67">
        <v>1755</v>
      </c>
    </row>
    <row r="18" spans="1:4">
      <c r="A18" s="1" t="s">
        <v>374</v>
      </c>
      <c r="B18" s="67">
        <v>25570</v>
      </c>
      <c r="C18" s="68" t="s">
        <v>346</v>
      </c>
      <c r="D18" s="68" t="s">
        <v>375</v>
      </c>
    </row>
    <row r="19" spans="1:4">
      <c r="A19" s="1" t="s">
        <v>376</v>
      </c>
      <c r="B19" s="67">
        <v>86750</v>
      </c>
      <c r="C19" s="68" t="s">
        <v>377</v>
      </c>
      <c r="D19" s="68" t="s">
        <v>378</v>
      </c>
    </row>
    <row r="20" spans="1:4">
      <c r="A20" s="1" t="s">
        <v>379</v>
      </c>
      <c r="B20" s="67">
        <v>73777</v>
      </c>
      <c r="C20" s="68" t="s">
        <v>358</v>
      </c>
      <c r="D20" s="68" t="s">
        <v>380</v>
      </c>
    </row>
    <row r="21" spans="1:4">
      <c r="A21" s="1" t="s">
        <v>381</v>
      </c>
      <c r="B21" s="67">
        <v>61058</v>
      </c>
      <c r="C21" s="68" t="s">
        <v>382</v>
      </c>
      <c r="D21" s="68" t="s">
        <v>380</v>
      </c>
    </row>
    <row r="22" spans="1:4">
      <c r="A22" s="1" t="s">
        <v>383</v>
      </c>
      <c r="B22" s="67">
        <v>68978</v>
      </c>
      <c r="C22" s="68" t="s">
        <v>344</v>
      </c>
      <c r="D22" s="67">
        <v>1013</v>
      </c>
    </row>
    <row r="23" spans="1:4">
      <c r="A23" s="1" t="s">
        <v>384</v>
      </c>
      <c r="B23" s="67">
        <v>61831</v>
      </c>
      <c r="C23" s="68" t="s">
        <v>344</v>
      </c>
      <c r="D23" s="68" t="s">
        <v>385</v>
      </c>
    </row>
    <row r="24" spans="1:4">
      <c r="A24" s="1" t="s">
        <v>386</v>
      </c>
      <c r="B24" s="67">
        <v>86778</v>
      </c>
      <c r="C24" s="68" t="s">
        <v>387</v>
      </c>
      <c r="D24" s="68">
        <v>1.4119999999999999</v>
      </c>
    </row>
    <row r="25" spans="1:4">
      <c r="A25" s="1" t="s">
        <v>388</v>
      </c>
      <c r="B25" s="67">
        <v>59817</v>
      </c>
      <c r="C25" s="68" t="s">
        <v>354</v>
      </c>
      <c r="D25" s="68" t="s">
        <v>389</v>
      </c>
    </row>
    <row r="26" spans="1:4">
      <c r="A26" s="1" t="s">
        <v>390</v>
      </c>
      <c r="B26" s="67">
        <v>68982</v>
      </c>
      <c r="C26" s="68" t="s">
        <v>368</v>
      </c>
      <c r="D26" s="67">
        <v>1667</v>
      </c>
    </row>
    <row r="27" spans="1:4">
      <c r="A27" s="1" t="s">
        <v>391</v>
      </c>
      <c r="B27" s="67">
        <v>86779</v>
      </c>
      <c r="C27" s="68" t="s">
        <v>392</v>
      </c>
      <c r="D27" s="67">
        <v>1817</v>
      </c>
    </row>
    <row r="28" spans="1:4">
      <c r="A28" s="1" t="s">
        <v>393</v>
      </c>
      <c r="B28" s="67">
        <v>17242</v>
      </c>
      <c r="C28" s="68" t="s">
        <v>394</v>
      </c>
      <c r="D28" s="68" t="s">
        <v>380</v>
      </c>
    </row>
    <row r="29" spans="1:4">
      <c r="A29" s="1" t="s">
        <v>263</v>
      </c>
      <c r="B29" s="67">
        <v>73619</v>
      </c>
      <c r="C29" s="67" t="s">
        <v>364</v>
      </c>
      <c r="D29" s="67">
        <v>1048</v>
      </c>
    </row>
    <row r="30" spans="1:4">
      <c r="A30" s="1" t="s">
        <v>63</v>
      </c>
      <c r="B30" s="67">
        <v>88498</v>
      </c>
      <c r="C30" s="68" t="s">
        <v>358</v>
      </c>
      <c r="D30" s="67">
        <v>1016</v>
      </c>
    </row>
    <row r="31" spans="1:4">
      <c r="A31" s="1" t="s">
        <v>395</v>
      </c>
      <c r="B31" s="67">
        <v>93173</v>
      </c>
      <c r="C31" s="68" t="s">
        <v>396</v>
      </c>
      <c r="D31" s="68" t="s">
        <v>397</v>
      </c>
    </row>
  </sheetData>
  <phoneticPr fontId="1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G47"/>
  <sheetViews>
    <sheetView topLeftCell="A17" zoomScale="75" workbookViewId="0">
      <selection activeCell="AK42" sqref="AK42"/>
    </sheetView>
  </sheetViews>
  <sheetFormatPr defaultRowHeight="12.75"/>
  <cols>
    <col min="1" max="1" width="4" customWidth="1"/>
    <col min="2" max="2" width="12.7109375" customWidth="1"/>
    <col min="3" max="3" width="39.42578125" customWidth="1"/>
    <col min="4" max="4" width="16.28515625" customWidth="1"/>
    <col min="5" max="5" width="17.28515625" customWidth="1"/>
  </cols>
  <sheetData>
    <row r="2" spans="2:7" s="2" customFormat="1" ht="18" customHeight="1">
      <c r="B2" s="28"/>
      <c r="C2" s="28"/>
      <c r="D2" s="28"/>
      <c r="E2" s="28"/>
      <c r="F2" s="28"/>
      <c r="G2" s="28"/>
    </row>
    <row r="3" spans="2:7" s="2" customFormat="1" ht="16.5" customHeight="1">
      <c r="C3" s="29" t="s">
        <v>276</v>
      </c>
    </row>
    <row r="4" spans="2:7" s="2" customFormat="1" ht="24.75" customHeight="1" thickBot="1">
      <c r="B4" s="30"/>
      <c r="C4" s="30"/>
      <c r="D4" s="30"/>
      <c r="E4" s="31"/>
      <c r="F4" s="30"/>
      <c r="G4" s="30"/>
    </row>
    <row r="5" spans="2:7" s="2" customFormat="1" ht="12" customHeight="1" thickTop="1">
      <c r="E5" s="32"/>
    </row>
    <row r="6" spans="2:7">
      <c r="B6" s="33" t="s">
        <v>277</v>
      </c>
      <c r="C6" s="3" t="s">
        <v>278</v>
      </c>
    </row>
    <row r="7" spans="2:7">
      <c r="B7" s="33" t="s">
        <v>279</v>
      </c>
      <c r="C7" t="s">
        <v>287</v>
      </c>
      <c r="F7" s="5"/>
    </row>
    <row r="8" spans="2:7">
      <c r="B8" s="33" t="s">
        <v>274</v>
      </c>
      <c r="F8" s="5"/>
    </row>
    <row r="9" spans="2:7">
      <c r="B9" s="4"/>
    </row>
    <row r="10" spans="2:7">
      <c r="B10" s="4"/>
      <c r="C10" s="4" t="s">
        <v>288</v>
      </c>
      <c r="D10" s="4">
        <v>18</v>
      </c>
    </row>
    <row r="11" spans="2:7">
      <c r="B11" s="4"/>
      <c r="C11" s="4" t="s">
        <v>272</v>
      </c>
      <c r="D11" s="4" t="s">
        <v>245</v>
      </c>
    </row>
    <row r="12" spans="2:7">
      <c r="C12" s="4" t="s">
        <v>275</v>
      </c>
      <c r="D12" s="4" t="s">
        <v>246</v>
      </c>
    </row>
    <row r="14" spans="2:7">
      <c r="B14" s="4" t="s">
        <v>289</v>
      </c>
      <c r="C14" s="4"/>
    </row>
    <row r="16" spans="2:7">
      <c r="B16" s="10" t="s">
        <v>251</v>
      </c>
      <c r="C16" s="10" t="s">
        <v>290</v>
      </c>
      <c r="D16" s="10" t="s">
        <v>284</v>
      </c>
      <c r="E16" s="34" t="s">
        <v>279</v>
      </c>
      <c r="F16" s="34" t="s">
        <v>312</v>
      </c>
    </row>
    <row r="17" spans="2:6">
      <c r="B17" s="12"/>
      <c r="C17" s="12"/>
      <c r="D17" s="12" t="s">
        <v>285</v>
      </c>
      <c r="E17" s="12"/>
      <c r="F17" s="12"/>
    </row>
    <row r="18" spans="2:6">
      <c r="B18" s="1" t="s">
        <v>261</v>
      </c>
      <c r="C18" s="1" t="s">
        <v>23</v>
      </c>
      <c r="D18" s="1" t="s">
        <v>99</v>
      </c>
      <c r="E18" s="1" t="s">
        <v>262</v>
      </c>
      <c r="F18" s="1"/>
    </row>
    <row r="19" spans="2:6">
      <c r="B19" s="1" t="s">
        <v>263</v>
      </c>
      <c r="C19" s="1" t="s">
        <v>24</v>
      </c>
      <c r="D19" s="1" t="s">
        <v>99</v>
      </c>
      <c r="E19" s="1" t="s">
        <v>264</v>
      </c>
      <c r="F19" s="1"/>
    </row>
    <row r="20" spans="2:6">
      <c r="B20" s="1"/>
      <c r="C20" s="1"/>
      <c r="D20" s="1"/>
      <c r="E20" s="1"/>
      <c r="F20" s="1"/>
    </row>
    <row r="21" spans="2:6">
      <c r="B21" s="1" t="s">
        <v>143</v>
      </c>
      <c r="C21" s="1" t="s">
        <v>25</v>
      </c>
      <c r="D21" s="1" t="s">
        <v>99</v>
      </c>
      <c r="E21" s="1" t="s">
        <v>265</v>
      </c>
      <c r="F21" s="1"/>
    </row>
    <row r="22" spans="2:6">
      <c r="B22" s="1" t="s">
        <v>144</v>
      </c>
      <c r="C22" s="1" t="s">
        <v>26</v>
      </c>
      <c r="D22" s="1" t="s">
        <v>99</v>
      </c>
      <c r="E22" s="1" t="s">
        <v>266</v>
      </c>
      <c r="F22" s="1"/>
    </row>
    <row r="23" spans="2:6">
      <c r="B23" s="1"/>
      <c r="C23" s="1"/>
      <c r="D23" s="1"/>
      <c r="E23" s="1"/>
      <c r="F23" s="1"/>
    </row>
    <row r="24" spans="2:6">
      <c r="B24" s="1" t="s">
        <v>145</v>
      </c>
      <c r="C24" s="1" t="s">
        <v>27</v>
      </c>
      <c r="D24" s="1" t="s">
        <v>99</v>
      </c>
      <c r="E24" s="1" t="s">
        <v>267</v>
      </c>
      <c r="F24" s="1"/>
    </row>
    <row r="25" spans="2:6">
      <c r="B25" s="1" t="s">
        <v>146</v>
      </c>
      <c r="C25" s="1" t="s">
        <v>28</v>
      </c>
      <c r="D25" s="1" t="s">
        <v>99</v>
      </c>
      <c r="E25" s="1" t="s">
        <v>264</v>
      </c>
      <c r="F25" s="1"/>
    </row>
    <row r="26" spans="2:6">
      <c r="B26" s="1"/>
      <c r="C26" s="1"/>
      <c r="D26" s="1"/>
      <c r="E26" s="1"/>
      <c r="F26" s="1"/>
    </row>
    <row r="27" spans="2:6">
      <c r="B27" s="1" t="s">
        <v>150</v>
      </c>
      <c r="C27" s="1" t="s">
        <v>35</v>
      </c>
      <c r="D27" s="1"/>
      <c r="E27" s="1" t="s">
        <v>264</v>
      </c>
      <c r="F27" s="1"/>
    </row>
    <row r="28" spans="2:6">
      <c r="B28" s="1" t="s">
        <v>151</v>
      </c>
      <c r="C28" s="1" t="s">
        <v>36</v>
      </c>
      <c r="D28" s="1"/>
      <c r="E28" s="1" t="s">
        <v>264</v>
      </c>
      <c r="F28" s="1"/>
    </row>
    <row r="29" spans="2:6">
      <c r="B29" s="2"/>
      <c r="C29" s="2"/>
      <c r="D29" s="2"/>
      <c r="E29" s="2"/>
      <c r="F29" s="2"/>
    </row>
    <row r="30" spans="2:6">
      <c r="B30" s="43" t="s">
        <v>241</v>
      </c>
      <c r="C30" s="2"/>
      <c r="D30" s="2"/>
      <c r="E30" s="2"/>
      <c r="F30" s="2"/>
    </row>
    <row r="31" spans="2:6" s="2" customFormat="1">
      <c r="B31" s="10" t="s">
        <v>251</v>
      </c>
      <c r="C31" s="10" t="s">
        <v>290</v>
      </c>
      <c r="D31" s="10" t="s">
        <v>284</v>
      </c>
      <c r="E31" s="34" t="s">
        <v>279</v>
      </c>
      <c r="F31" s="34"/>
    </row>
    <row r="32" spans="2:6" s="2" customFormat="1">
      <c r="B32" s="12"/>
      <c r="C32" s="12"/>
      <c r="D32" s="12" t="s">
        <v>285</v>
      </c>
      <c r="E32" s="12"/>
      <c r="F32" s="12"/>
    </row>
    <row r="33" spans="2:6">
      <c r="B33" s="1" t="s">
        <v>141</v>
      </c>
      <c r="C33" s="1" t="s">
        <v>38</v>
      </c>
      <c r="D33" s="1" t="s">
        <v>99</v>
      </c>
      <c r="E33" s="1" t="s">
        <v>264</v>
      </c>
      <c r="F33" s="1"/>
    </row>
    <row r="34" spans="2:6">
      <c r="B34" s="1" t="s">
        <v>142</v>
      </c>
      <c r="C34" s="1" t="s">
        <v>39</v>
      </c>
      <c r="D34" s="1" t="s">
        <v>99</v>
      </c>
      <c r="E34" s="1" t="s">
        <v>264</v>
      </c>
      <c r="F34" s="1"/>
    </row>
    <row r="35" spans="2:6">
      <c r="B35" s="1"/>
      <c r="C35" s="1"/>
      <c r="D35" s="1"/>
      <c r="E35" s="1"/>
      <c r="F35" s="1"/>
    </row>
    <row r="36" spans="2:6">
      <c r="B36" s="1" t="s">
        <v>147</v>
      </c>
      <c r="C36" s="1" t="s">
        <v>29</v>
      </c>
      <c r="D36" s="1"/>
      <c r="E36" s="1" t="s">
        <v>264</v>
      </c>
      <c r="F36" s="1"/>
    </row>
    <row r="37" spans="2:6">
      <c r="B37" s="1" t="s">
        <v>148</v>
      </c>
      <c r="C37" s="1" t="s">
        <v>30</v>
      </c>
      <c r="D37" s="1"/>
      <c r="E37" s="1" t="s">
        <v>264</v>
      </c>
      <c r="F37" s="1"/>
    </row>
    <row r="38" spans="2:6">
      <c r="B38" s="1"/>
      <c r="C38" s="1"/>
      <c r="D38" s="1"/>
      <c r="E38" s="1"/>
      <c r="F38" s="1"/>
    </row>
    <row r="39" spans="2:6">
      <c r="B39" s="1" t="s">
        <v>93</v>
      </c>
      <c r="C39" s="1" t="s">
        <v>31</v>
      </c>
      <c r="D39" s="1"/>
      <c r="E39" s="1" t="s">
        <v>264</v>
      </c>
      <c r="F39" s="1"/>
    </row>
    <row r="40" spans="2:6">
      <c r="B40" s="1" t="s">
        <v>95</v>
      </c>
      <c r="C40" s="1" t="s">
        <v>32</v>
      </c>
      <c r="D40" s="1"/>
      <c r="E40" s="1" t="s">
        <v>264</v>
      </c>
      <c r="F40" s="1"/>
    </row>
    <row r="41" spans="2:6">
      <c r="B41" s="1"/>
      <c r="C41" s="1"/>
      <c r="D41" s="1"/>
      <c r="E41" s="1"/>
      <c r="F41" s="1"/>
    </row>
    <row r="42" spans="2:6">
      <c r="B42" s="1" t="s">
        <v>97</v>
      </c>
      <c r="C42" s="1" t="s">
        <v>33</v>
      </c>
      <c r="D42" s="1" t="s">
        <v>99</v>
      </c>
      <c r="E42" s="1" t="s">
        <v>268</v>
      </c>
      <c r="F42" s="1"/>
    </row>
    <row r="43" spans="2:6">
      <c r="B43" s="1" t="s">
        <v>149</v>
      </c>
      <c r="C43" s="1" t="s">
        <v>34</v>
      </c>
      <c r="D43" s="1" t="s">
        <v>99</v>
      </c>
      <c r="E43" s="1" t="s">
        <v>268</v>
      </c>
      <c r="F43" s="1"/>
    </row>
    <row r="44" spans="2:6">
      <c r="B44" s="1"/>
      <c r="C44" s="1"/>
      <c r="D44" s="1"/>
      <c r="E44" s="1"/>
      <c r="F44" s="1"/>
    </row>
    <row r="45" spans="2:6">
      <c r="B45" s="1" t="s">
        <v>152</v>
      </c>
      <c r="C45" s="1" t="s">
        <v>37</v>
      </c>
      <c r="D45" s="1" t="s">
        <v>99</v>
      </c>
      <c r="E45" s="1" t="s">
        <v>268</v>
      </c>
      <c r="F45" s="1"/>
    </row>
    <row r="46" spans="2:6">
      <c r="B46" s="1"/>
      <c r="C46" s="1"/>
      <c r="D46" s="1"/>
      <c r="E46" s="1"/>
      <c r="F46" s="1"/>
    </row>
    <row r="47" spans="2:6">
      <c r="B47" s="1" t="s">
        <v>153</v>
      </c>
      <c r="C47" s="1" t="s">
        <v>44</v>
      </c>
      <c r="D47" s="1"/>
      <c r="E47" s="1" t="s">
        <v>264</v>
      </c>
      <c r="F47" s="1"/>
    </row>
  </sheetData>
  <phoneticPr fontId="17" type="noConversion"/>
  <pageMargins left="0.39370078740157483" right="0.39370078740157483" top="0.39370078740157483" bottom="0.39370078740157483" header="0.11811023622047245" footer="0.11811023622047245"/>
  <pageSetup paperSize="9" scale="85" orientation="landscape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G61"/>
  <sheetViews>
    <sheetView topLeftCell="A32" zoomScale="75" workbookViewId="0">
      <selection activeCell="AK42" sqref="AK42"/>
    </sheetView>
  </sheetViews>
  <sheetFormatPr defaultRowHeight="12.75"/>
  <cols>
    <col min="1" max="1" width="2.85546875" customWidth="1"/>
    <col min="2" max="2" width="14.85546875" customWidth="1"/>
    <col min="3" max="3" width="34" customWidth="1"/>
    <col min="4" max="4" width="16.28515625" customWidth="1"/>
    <col min="5" max="5" width="16.5703125" customWidth="1"/>
    <col min="6" max="6" width="15.7109375" customWidth="1"/>
    <col min="7" max="7" width="12.7109375" customWidth="1"/>
  </cols>
  <sheetData>
    <row r="2" spans="2:6" s="2" customFormat="1" ht="18" customHeight="1">
      <c r="B2" s="28"/>
      <c r="C2" s="28"/>
      <c r="D2" s="28"/>
      <c r="E2" s="28"/>
      <c r="F2" s="28"/>
    </row>
    <row r="3" spans="2:6" s="2" customFormat="1" ht="16.5" customHeight="1">
      <c r="C3" s="29" t="s">
        <v>276</v>
      </c>
    </row>
    <row r="4" spans="2:6" s="2" customFormat="1" ht="24.75" customHeight="1" thickBot="1">
      <c r="B4" s="30"/>
      <c r="C4" s="30"/>
      <c r="D4" s="31"/>
      <c r="E4" s="30"/>
      <c r="F4" s="30"/>
    </row>
    <row r="5" spans="2:6" s="2" customFormat="1" ht="12" customHeight="1" thickTop="1">
      <c r="D5" s="32"/>
    </row>
    <row r="6" spans="2:6">
      <c r="B6" s="33" t="s">
        <v>277</v>
      </c>
      <c r="C6" s="3" t="s">
        <v>278</v>
      </c>
    </row>
    <row r="7" spans="2:6">
      <c r="B7" s="33" t="s">
        <v>279</v>
      </c>
      <c r="C7" t="s">
        <v>291</v>
      </c>
      <c r="E7" s="5"/>
    </row>
    <row r="8" spans="2:6">
      <c r="B8" s="33" t="s">
        <v>274</v>
      </c>
      <c r="E8" s="5"/>
    </row>
    <row r="9" spans="2:6">
      <c r="E9" s="7"/>
    </row>
    <row r="10" spans="2:6" s="2" customFormat="1">
      <c r="C10" s="4" t="s">
        <v>292</v>
      </c>
      <c r="D10" s="44" t="s">
        <v>240</v>
      </c>
      <c r="E10" s="44" t="s">
        <v>241</v>
      </c>
      <c r="F10" s="44" t="s">
        <v>273</v>
      </c>
    </row>
    <row r="11" spans="2:6" s="2" customFormat="1">
      <c r="B11" s="43" t="s">
        <v>293</v>
      </c>
      <c r="D11" s="2">
        <v>5</v>
      </c>
      <c r="E11" s="45">
        <v>4</v>
      </c>
      <c r="F11" s="2">
        <v>9</v>
      </c>
    </row>
    <row r="12" spans="2:6" s="2" customFormat="1">
      <c r="B12" s="43" t="s">
        <v>294</v>
      </c>
      <c r="D12" s="2">
        <v>0</v>
      </c>
      <c r="E12" s="45">
        <v>1</v>
      </c>
      <c r="F12" s="2">
        <v>1</v>
      </c>
    </row>
    <row r="13" spans="2:6" s="2" customFormat="1">
      <c r="B13" s="43" t="s">
        <v>295</v>
      </c>
      <c r="D13" s="2">
        <v>5</v>
      </c>
      <c r="E13" s="45">
        <v>1</v>
      </c>
      <c r="F13" s="2">
        <v>6</v>
      </c>
    </row>
    <row r="14" spans="2:6" s="2" customFormat="1">
      <c r="B14" s="43" t="s">
        <v>269</v>
      </c>
      <c r="D14" s="2">
        <v>4</v>
      </c>
      <c r="E14" s="45">
        <v>0</v>
      </c>
      <c r="F14" s="2">
        <v>4</v>
      </c>
    </row>
    <row r="15" spans="2:6" s="2" customFormat="1">
      <c r="B15" s="43" t="s">
        <v>270</v>
      </c>
      <c r="D15" s="2">
        <v>0</v>
      </c>
      <c r="E15" s="45">
        <v>4</v>
      </c>
      <c r="F15" s="2">
        <v>4</v>
      </c>
    </row>
    <row r="16" spans="2:6" s="2" customFormat="1">
      <c r="B16" s="43" t="s">
        <v>271</v>
      </c>
      <c r="D16" s="2">
        <v>0</v>
      </c>
      <c r="E16" s="45">
        <v>3</v>
      </c>
      <c r="F16" s="2">
        <v>3</v>
      </c>
    </row>
    <row r="18" spans="2:7">
      <c r="B18" s="9" t="s">
        <v>251</v>
      </c>
      <c r="C18" s="9" t="s">
        <v>296</v>
      </c>
      <c r="D18" s="10">
        <v>36891</v>
      </c>
      <c r="E18" s="9" t="s">
        <v>154</v>
      </c>
      <c r="F18" s="9" t="s">
        <v>247</v>
      </c>
    </row>
    <row r="19" spans="2:7">
      <c r="B19" s="11"/>
      <c r="C19" s="11"/>
      <c r="D19" s="12" t="s">
        <v>49</v>
      </c>
      <c r="E19" s="11"/>
      <c r="F19" s="11" t="s">
        <v>248</v>
      </c>
    </row>
    <row r="20" spans="2:7">
      <c r="B20" s="25" t="s">
        <v>297</v>
      </c>
      <c r="F20" s="4"/>
    </row>
    <row r="21" spans="2:7">
      <c r="B21" s="1"/>
      <c r="C21" s="1" t="s">
        <v>50</v>
      </c>
      <c r="D21" s="1"/>
      <c r="E21" s="1" t="s">
        <v>136</v>
      </c>
      <c r="F21" s="4" t="s">
        <v>246</v>
      </c>
    </row>
    <row r="22" spans="2:7">
      <c r="B22" s="1"/>
      <c r="C22" s="1" t="s">
        <v>51</v>
      </c>
      <c r="D22" s="1"/>
      <c r="E22" s="1" t="s">
        <v>242</v>
      </c>
    </row>
    <row r="23" spans="2:7">
      <c r="B23" s="1"/>
      <c r="C23" s="1" t="s">
        <v>52</v>
      </c>
      <c r="D23" s="1" t="s">
        <v>99</v>
      </c>
      <c r="E23" s="1" t="s">
        <v>243</v>
      </c>
    </row>
    <row r="24" spans="2:7">
      <c r="B24" s="1"/>
      <c r="C24" s="1" t="s">
        <v>53</v>
      </c>
      <c r="D24" s="1"/>
      <c r="E24" s="1" t="s">
        <v>244</v>
      </c>
    </row>
    <row r="25" spans="2:7">
      <c r="B25" s="1"/>
      <c r="C25" s="1" t="s">
        <v>54</v>
      </c>
      <c r="D25" s="1" t="s">
        <v>99</v>
      </c>
      <c r="E25" s="1" t="s">
        <v>136</v>
      </c>
    </row>
    <row r="26" spans="2:7">
      <c r="B26" s="2"/>
      <c r="C26" s="2"/>
      <c r="G26" s="26"/>
    </row>
    <row r="27" spans="2:7">
      <c r="B27" s="25" t="s">
        <v>298</v>
      </c>
      <c r="C27" s="2"/>
    </row>
    <row r="28" spans="2:7">
      <c r="B28" s="1" t="s">
        <v>55</v>
      </c>
      <c r="C28" s="1" t="s">
        <v>56</v>
      </c>
      <c r="D28" s="1"/>
      <c r="E28" s="1"/>
      <c r="F28" s="4" t="s">
        <v>246</v>
      </c>
    </row>
    <row r="29" spans="2:7">
      <c r="B29" s="1" t="s">
        <v>57</v>
      </c>
      <c r="C29" s="1" t="s">
        <v>58</v>
      </c>
      <c r="D29" s="1"/>
      <c r="E29" s="1"/>
    </row>
    <row r="30" spans="2:7">
      <c r="B30" s="1" t="s">
        <v>59</v>
      </c>
      <c r="C30" s="1" t="s">
        <v>60</v>
      </c>
      <c r="D30" s="1"/>
      <c r="E30" s="1"/>
    </row>
    <row r="31" spans="2:7" ht="13.5" customHeight="1">
      <c r="B31" s="1" t="s">
        <v>61</v>
      </c>
      <c r="C31" s="1" t="s">
        <v>62</v>
      </c>
      <c r="D31" s="1"/>
      <c r="E31" s="1"/>
    </row>
    <row r="32" spans="2:7">
      <c r="B32" s="2"/>
    </row>
    <row r="33" spans="2:6">
      <c r="B33" s="25" t="s">
        <v>299</v>
      </c>
    </row>
    <row r="34" spans="2:6">
      <c r="B34" s="1" t="s">
        <v>63</v>
      </c>
      <c r="C34" s="1" t="s">
        <v>64</v>
      </c>
      <c r="D34" s="1"/>
      <c r="E34" s="1" t="s">
        <v>136</v>
      </c>
      <c r="F34" s="4" t="s">
        <v>246</v>
      </c>
    </row>
    <row r="36" spans="2:6">
      <c r="B36" s="25" t="s">
        <v>300</v>
      </c>
    </row>
    <row r="37" spans="2:6">
      <c r="B37" s="1" t="s">
        <v>65</v>
      </c>
      <c r="C37" s="1" t="s">
        <v>66</v>
      </c>
      <c r="D37" s="1"/>
      <c r="E37" s="1"/>
      <c r="F37" s="4" t="s">
        <v>249</v>
      </c>
    </row>
    <row r="38" spans="2:6">
      <c r="B38" s="1" t="s">
        <v>67</v>
      </c>
      <c r="C38" s="1" t="s">
        <v>68</v>
      </c>
      <c r="D38" s="1"/>
      <c r="E38" s="1"/>
    </row>
    <row r="39" spans="2:6">
      <c r="B39" s="1" t="s">
        <v>71</v>
      </c>
      <c r="C39" s="1" t="s">
        <v>72</v>
      </c>
      <c r="D39" s="1" t="s">
        <v>99</v>
      </c>
      <c r="E39" s="1"/>
    </row>
    <row r="40" spans="2:6">
      <c r="B40" s="1" t="s">
        <v>73</v>
      </c>
      <c r="C40" s="1" t="s">
        <v>74</v>
      </c>
      <c r="D40" s="1" t="s">
        <v>99</v>
      </c>
      <c r="E40" s="1"/>
    </row>
    <row r="41" spans="2:6">
      <c r="B41" s="1" t="s">
        <v>75</v>
      </c>
      <c r="C41" s="1" t="s">
        <v>76</v>
      </c>
      <c r="D41" s="1"/>
      <c r="E41" s="1"/>
    </row>
    <row r="43" spans="2:6">
      <c r="B43" s="25" t="s">
        <v>301</v>
      </c>
      <c r="C43" s="2"/>
    </row>
    <row r="44" spans="2:6">
      <c r="B44" s="1" t="s">
        <v>69</v>
      </c>
      <c r="C44" s="1" t="s">
        <v>70</v>
      </c>
      <c r="D44" s="1"/>
      <c r="E44" s="1"/>
      <c r="F44" s="4" t="s">
        <v>249</v>
      </c>
    </row>
    <row r="46" spans="2:6">
      <c r="B46" s="25" t="s">
        <v>302</v>
      </c>
    </row>
    <row r="47" spans="2:6">
      <c r="B47" s="1" t="s">
        <v>77</v>
      </c>
      <c r="C47" s="1" t="s">
        <v>78</v>
      </c>
      <c r="D47" s="1"/>
      <c r="E47" s="1"/>
      <c r="F47" s="4" t="s">
        <v>250</v>
      </c>
    </row>
    <row r="48" spans="2:6">
      <c r="B48" s="1" t="s">
        <v>79</v>
      </c>
      <c r="C48" s="1" t="s">
        <v>80</v>
      </c>
      <c r="D48" s="1"/>
      <c r="E48" s="1"/>
    </row>
    <row r="49" spans="2:6">
      <c r="B49" s="1" t="s">
        <v>81</v>
      </c>
      <c r="C49" s="1" t="s">
        <v>82</v>
      </c>
      <c r="D49" s="1"/>
      <c r="E49" s="1"/>
    </row>
    <row r="50" spans="2:6">
      <c r="B50" s="1" t="s">
        <v>83</v>
      </c>
      <c r="C50" s="1" t="s">
        <v>84</v>
      </c>
      <c r="D50" s="1"/>
      <c r="E50" s="1"/>
    </row>
    <row r="51" spans="2:6">
      <c r="B51" s="2"/>
      <c r="C51" s="2"/>
    </row>
    <row r="52" spans="2:6">
      <c r="B52" s="25" t="s">
        <v>303</v>
      </c>
      <c r="F52" s="4"/>
    </row>
    <row r="53" spans="2:6">
      <c r="B53" s="1" t="s">
        <v>85</v>
      </c>
      <c r="C53" s="1" t="s">
        <v>86</v>
      </c>
      <c r="D53" s="1"/>
      <c r="E53" s="1" t="s">
        <v>137</v>
      </c>
    </row>
    <row r="54" spans="2:6">
      <c r="B54" s="1" t="s">
        <v>87</v>
      </c>
      <c r="C54" s="1" t="s">
        <v>88</v>
      </c>
      <c r="D54" s="1"/>
      <c r="E54" s="1" t="s">
        <v>137</v>
      </c>
    </row>
    <row r="55" spans="2:6">
      <c r="B55" s="1" t="s">
        <v>89</v>
      </c>
      <c r="C55" s="1" t="s">
        <v>90</v>
      </c>
      <c r="D55" s="1"/>
      <c r="E55" s="1"/>
    </row>
    <row r="56" spans="2:6">
      <c r="B56" s="1" t="s">
        <v>91</v>
      </c>
      <c r="C56" s="1" t="s">
        <v>92</v>
      </c>
      <c r="D56" s="1"/>
      <c r="E56" s="1"/>
    </row>
    <row r="57" spans="2:6">
      <c r="B57" s="2"/>
      <c r="C57" s="2"/>
    </row>
    <row r="58" spans="2:6">
      <c r="B58" s="25" t="s">
        <v>304</v>
      </c>
      <c r="F58" s="4"/>
    </row>
    <row r="59" spans="2:6">
      <c r="B59" s="1" t="s">
        <v>138</v>
      </c>
      <c r="C59" s="1" t="s">
        <v>94</v>
      </c>
      <c r="D59" s="1"/>
      <c r="E59" s="1"/>
    </row>
    <row r="60" spans="2:6">
      <c r="B60" s="1" t="s">
        <v>139</v>
      </c>
      <c r="C60" s="1" t="s">
        <v>96</v>
      </c>
      <c r="D60" s="1"/>
      <c r="E60" s="1"/>
    </row>
    <row r="61" spans="2:6">
      <c r="B61" s="1" t="s">
        <v>140</v>
      </c>
      <c r="C61" s="1" t="s">
        <v>98</v>
      </c>
      <c r="D61" s="1"/>
      <c r="E61" s="1"/>
    </row>
  </sheetData>
  <phoneticPr fontId="17" type="noConversion"/>
  <pageMargins left="0.39370078740157483" right="0.39370078740157483" top="0.39370078740157483" bottom="0.59055118110236227" header="0.31496062992125984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Plan2</vt:lpstr>
      <vt:lpstr>Fatores Zynamix=&gt;Delfleet</vt:lpstr>
      <vt:lpstr>Fatores Delfleet=&gt;Zynamix</vt:lpstr>
      <vt:lpstr>Conversão automática</vt:lpstr>
      <vt:lpstr>CONSTANTES</vt:lpstr>
      <vt:lpstr>TINTERS</vt:lpstr>
      <vt:lpstr>Plan1</vt:lpstr>
      <vt:lpstr>BINDERS</vt:lpstr>
      <vt:lpstr>ANCILLARES</vt:lpstr>
      <vt:lpstr>Delfleet formulas</vt:lpstr>
      <vt:lpstr>Delfleet costs</vt:lpstr>
    </vt:vector>
  </TitlesOfParts>
  <Company>PPG Industrial do Brasil Ltda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Sparvoli</dc:creator>
  <cp:lastModifiedBy>vendas09-03</cp:lastModifiedBy>
  <cp:lastPrinted>2005-02-18T13:35:42Z</cp:lastPrinted>
  <dcterms:created xsi:type="dcterms:W3CDTF">2000-10-30T12:38:07Z</dcterms:created>
  <dcterms:modified xsi:type="dcterms:W3CDTF">2020-08-19T16:18:57Z</dcterms:modified>
</cp:coreProperties>
</file>